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8700" activeTab="0"/>
  </bookViews>
  <sheets>
    <sheet name="Boys Do Main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'Boys Do Main 16'!$A$1:$Q$79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0"/>
          </rPr>
          <t xml:space="preserve">Before making the draw:
On the Boys Do Draw Prep-sheet did you:
- fill in DA, WC's?
- Sort?
If YES: continue making the draw
Otherwise: return to finish preparations
</t>
        </r>
      </text>
    </comment>
  </commentList>
</comments>
</file>

<file path=xl/sharedStrings.xml><?xml version="1.0" encoding="utf-8"?>
<sst xmlns="http://schemas.openxmlformats.org/spreadsheetml/2006/main" count="87" uniqueCount="59">
  <si>
    <t>ΑΓΟΡΙΑ 12 DOUBLES</t>
  </si>
  <si>
    <t>MAIN DRAW (16)</t>
  </si>
  <si>
    <t>Week of</t>
  </si>
  <si>
    <t>City, Country</t>
  </si>
  <si>
    <t>Group</t>
  </si>
  <si>
    <t>Tourn. ID</t>
  </si>
  <si>
    <t>ITF Referee</t>
  </si>
  <si>
    <t>St.</t>
  </si>
  <si>
    <t>Seed</t>
  </si>
  <si>
    <t>Family Name</t>
  </si>
  <si>
    <t>First name</t>
  </si>
  <si>
    <t>Nationality</t>
  </si>
  <si>
    <t>2nd Round</t>
  </si>
  <si>
    <t>Semifinals</t>
  </si>
  <si>
    <t>Final</t>
  </si>
  <si>
    <t>Winners</t>
  </si>
  <si>
    <t>Umpire</t>
  </si>
  <si>
    <t>AS</t>
  </si>
  <si>
    <t>63 76(6)</t>
  </si>
  <si>
    <t>61 61</t>
  </si>
  <si>
    <t>A</t>
  </si>
  <si>
    <t>62 76(6)</t>
  </si>
  <si>
    <t>64 75</t>
  </si>
  <si>
    <t>b</t>
  </si>
  <si>
    <t>63 62</t>
  </si>
  <si>
    <t>w.o.</t>
  </si>
  <si>
    <t>B</t>
  </si>
  <si>
    <t>46 64 (6)</t>
  </si>
  <si>
    <t>a</t>
  </si>
  <si>
    <t>Q</t>
  </si>
  <si>
    <t>60 62</t>
  </si>
  <si>
    <t>57 76(5) (5)</t>
  </si>
  <si>
    <t>76(4) 63</t>
  </si>
  <si>
    <t>62 63</t>
  </si>
  <si>
    <t>61 62</t>
  </si>
  <si>
    <t xml:space="preserve">ΜΑΚΕΚΑΣ </t>
  </si>
  <si>
    <t>ΤΑΣΟΥΛΗΣ</t>
  </si>
  <si>
    <t>61 36 (5)</t>
  </si>
  <si>
    <t>62 46 (4)</t>
  </si>
  <si>
    <t>76(3) 63</t>
  </si>
  <si>
    <t>Acc. Ranking</t>
  </si>
  <si>
    <t>#</t>
  </si>
  <si>
    <t>Seeded teams</t>
  </si>
  <si>
    <t>Alternates</t>
  </si>
  <si>
    <t>Replacing</t>
  </si>
  <si>
    <t>Draw date/time:</t>
  </si>
  <si>
    <t>Rkg Date</t>
  </si>
  <si>
    <t>1</t>
  </si>
  <si>
    <t>Last Accepted team</t>
  </si>
  <si>
    <t>Top DA</t>
  </si>
  <si>
    <t>Last DA</t>
  </si>
  <si>
    <t>2</t>
  </si>
  <si>
    <t>Player representatives</t>
  </si>
  <si>
    <t>Seed ranking</t>
  </si>
  <si>
    <t>3</t>
  </si>
  <si>
    <t>ITF Referee's signature</t>
  </si>
  <si>
    <t>Top seed</t>
  </si>
  <si>
    <t>4</t>
  </si>
  <si>
    <t>Last seed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</si>
</sst>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Ja&quot;;&quot;Ja&quot;;&quot;Nej&quot;"/>
    <numFmt numFmtId="185" formatCode="&quot;Sant&quot;;&quot;Sant&quot;;&quot;Falskt&quot;"/>
    <numFmt numFmtId="186" formatCode="&quot;På&quot;;&quot;På&quot;;&quot;Av&quot;"/>
    <numFmt numFmtId="187" formatCode="[$$-409]#,##0.00"/>
    <numFmt numFmtId="188" formatCode="0.0000"/>
    <numFmt numFmtId="189" formatCode="d/mmm/yy"/>
    <numFmt numFmtId="190" formatCode="dd/mm/yyyy"/>
    <numFmt numFmtId="191" formatCode="dd\ mmm\ yy"/>
    <numFmt numFmtId="192" formatCode="yy/mm/dd"/>
    <numFmt numFmtId="193" formatCode="0.000"/>
    <numFmt numFmtId="194" formatCode="&quot;$&quot;#,##0"/>
    <numFmt numFmtId="195" formatCode="&quot;$&quot;#,##0.00"/>
    <numFmt numFmtId="196" formatCode=";;;"/>
    <numFmt numFmtId="197" formatCode="mm/dd/yy"/>
    <numFmt numFmtId="198" formatCode="#,##0.0000"/>
    <numFmt numFmtId="199" formatCode="mmm\-yyyy"/>
    <numFmt numFmtId="200" formatCode="[$-809]dd\ mmmm\ yyyy"/>
  </numFmts>
  <fonts count="5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u val="single"/>
      <sz val="10"/>
      <color indexed="20"/>
      <name val="Arial"/>
      <family val="0"/>
    </font>
    <font>
      <i/>
      <sz val="10"/>
      <color indexed="63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7"/>
      <name val="Arial"/>
      <family val="0"/>
    </font>
    <font>
      <b/>
      <sz val="7"/>
      <color indexed="9"/>
      <name val="Arial"/>
      <family val="0"/>
    </font>
    <font>
      <b/>
      <sz val="7"/>
      <color indexed="8"/>
      <name val="Arial"/>
      <family val="0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0"/>
    </font>
    <font>
      <sz val="8.5"/>
      <color indexed="42"/>
      <name val="Arial"/>
      <family val="2"/>
    </font>
    <font>
      <sz val="8.5"/>
      <color indexed="9"/>
      <name val="Arial"/>
      <family val="2"/>
    </font>
    <font>
      <i/>
      <sz val="8.5"/>
      <color indexed="9"/>
      <name val="Arial"/>
      <family val="2"/>
    </font>
    <font>
      <b/>
      <sz val="8.5"/>
      <color indexed="9"/>
      <name val="Arial"/>
      <family val="0"/>
    </font>
    <font>
      <sz val="8.5"/>
      <color indexed="8"/>
      <name val="Arial"/>
      <family val="2"/>
    </font>
    <font>
      <i/>
      <sz val="6"/>
      <color indexed="9"/>
      <name val="Arial"/>
      <family val="2"/>
    </font>
    <font>
      <sz val="8.5"/>
      <color indexed="14"/>
      <name val="Arial"/>
      <family val="2"/>
    </font>
    <font>
      <b/>
      <u val="single"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sz val="7"/>
      <color indexed="23"/>
      <name val="Arial"/>
      <family val="2"/>
    </font>
    <font>
      <i/>
      <sz val="8"/>
      <color indexed="10"/>
      <name val="Arial"/>
      <family val="2"/>
    </font>
    <font>
      <b/>
      <sz val="8"/>
      <color indexed="8"/>
      <name val="Tahoma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1" applyNumberFormat="0" applyFont="0" applyAlignment="0" applyProtection="0"/>
    <xf numFmtId="0" fontId="3" fillId="10" borderId="1" applyNumberFormat="0" applyAlignment="0" applyProtection="0"/>
    <xf numFmtId="0" fontId="4" fillId="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0" borderId="3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10" borderId="8" applyNumberFormat="0" applyAlignment="0" applyProtection="0"/>
    <xf numFmtId="0" fontId="18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49" fontId="20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49" fontId="25" fillId="0" borderId="0" xfId="0" applyNumberFormat="1" applyFont="1" applyAlignment="1">
      <alignment horizontal="left"/>
    </xf>
    <xf numFmtId="49" fontId="25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6" fillId="10" borderId="0" xfId="0" applyFont="1" applyFill="1" applyAlignment="1">
      <alignment vertical="center"/>
    </xf>
    <xf numFmtId="0" fontId="27" fillId="10" borderId="0" xfId="0" applyFont="1" applyFill="1" applyAlignment="1">
      <alignment vertical="center"/>
    </xf>
    <xf numFmtId="49" fontId="26" fillId="10" borderId="0" xfId="0" applyNumberFormat="1" applyFont="1" applyFill="1" applyAlignment="1">
      <alignment vertical="center"/>
    </xf>
    <xf numFmtId="49" fontId="27" fillId="10" borderId="0" xfId="0" applyNumberFormat="1" applyFont="1" applyFill="1" applyAlignment="1">
      <alignment vertical="center"/>
    </xf>
    <xf numFmtId="49" fontId="26" fillId="10" borderId="0" xfId="0" applyNumberFormat="1" applyFont="1" applyFill="1" applyAlignment="1">
      <alignment horizontal="right" vertical="center"/>
    </xf>
    <xf numFmtId="0" fontId="28" fillId="10" borderId="0" xfId="0" applyFont="1" applyFill="1" applyAlignment="1">
      <alignment horizontal="right" vertical="center"/>
    </xf>
    <xf numFmtId="0" fontId="29" fillId="0" borderId="0" xfId="0" applyFont="1" applyAlignment="1">
      <alignment vertical="center"/>
    </xf>
    <xf numFmtId="14" fontId="30" fillId="0" borderId="9" xfId="0" applyNumberFormat="1" applyFont="1" applyBorder="1" applyAlignment="1">
      <alignment horizontal="left" vertical="center"/>
    </xf>
    <xf numFmtId="0" fontId="30" fillId="0" borderId="9" xfId="0" applyFont="1" applyBorder="1" applyAlignment="1">
      <alignment vertical="center"/>
    </xf>
    <xf numFmtId="49" fontId="3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49" fontId="30" fillId="0" borderId="9" xfId="38" applyNumberFormat="1" applyFont="1" applyBorder="1" applyAlignment="1" applyProtection="1">
      <alignment vertical="center"/>
      <protection locked="0"/>
    </xf>
    <xf numFmtId="49" fontId="31" fillId="0" borderId="9" xfId="0" applyNumberFormat="1" applyFont="1" applyBorder="1" applyAlignment="1">
      <alignment vertical="center"/>
    </xf>
    <xf numFmtId="0" fontId="32" fillId="0" borderId="9" xfId="0" applyFont="1" applyBorder="1" applyAlignment="1">
      <alignment horizontal="right" vertical="center"/>
    </xf>
    <xf numFmtId="49" fontId="32" fillId="0" borderId="9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33" fillId="10" borderId="0" xfId="0" applyFont="1" applyFill="1" applyAlignment="1">
      <alignment horizontal="right" vertical="center"/>
    </xf>
    <xf numFmtId="0" fontId="33" fillId="10" borderId="0" xfId="0" applyFont="1" applyFill="1" applyAlignment="1">
      <alignment horizontal="center" vertical="center"/>
    </xf>
    <xf numFmtId="0" fontId="33" fillId="10" borderId="0" xfId="0" applyFont="1" applyFill="1" applyAlignment="1">
      <alignment horizontal="left" vertical="center"/>
    </xf>
    <xf numFmtId="0" fontId="34" fillId="10" borderId="0" xfId="0" applyFont="1" applyFill="1" applyAlignment="1">
      <alignment horizontal="center" vertical="center"/>
    </xf>
    <xf numFmtId="0" fontId="34" fillId="10" borderId="0" xfId="0" applyFont="1" applyFill="1" applyAlignment="1">
      <alignment vertical="center"/>
    </xf>
    <xf numFmtId="0" fontId="29" fillId="10" borderId="0" xfId="0" applyFont="1" applyFill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6" fillId="10" borderId="0" xfId="0" applyFont="1" applyFill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8" fillId="17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18" borderId="0" xfId="0" applyFont="1" applyFill="1" applyAlignment="1">
      <alignment vertical="center"/>
    </xf>
    <xf numFmtId="0" fontId="0" fillId="18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37" fillId="10" borderId="0" xfId="0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 vertical="center"/>
    </xf>
    <xf numFmtId="0" fontId="36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41" fillId="0" borderId="14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43" fillId="19" borderId="14" xfId="0" applyFont="1" applyFill="1" applyBorder="1" applyAlignment="1">
      <alignment horizontal="right" vertical="center"/>
    </xf>
    <xf numFmtId="0" fontId="42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right" vertical="center"/>
    </xf>
    <xf numFmtId="0" fontId="37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39" fillId="0" borderId="14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10" borderId="0" xfId="0" applyFont="1" applyFill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39" fillId="0" borderId="14" xfId="0" applyFont="1" applyBorder="1" applyAlignment="1">
      <alignment horizontal="left" vertical="center"/>
    </xf>
    <xf numFmtId="0" fontId="40" fillId="0" borderId="14" xfId="0" applyFont="1" applyBorder="1" applyAlignment="1">
      <alignment horizontal="right" vertical="center"/>
    </xf>
    <xf numFmtId="0" fontId="39" fillId="18" borderId="0" xfId="0" applyFont="1" applyFill="1" applyAlignment="1">
      <alignment horizontal="right" vertical="center"/>
    </xf>
    <xf numFmtId="0" fontId="39" fillId="18" borderId="10" xfId="0" applyFont="1" applyFill="1" applyBorder="1" applyAlignment="1">
      <alignment horizontal="right" vertical="center"/>
    </xf>
    <xf numFmtId="0" fontId="40" fillId="18" borderId="0" xfId="0" applyFont="1" applyFill="1" applyAlignment="1">
      <alignment horizontal="right" vertical="center"/>
    </xf>
    <xf numFmtId="0" fontId="36" fillId="10" borderId="0" xfId="0" applyFont="1" applyFill="1" applyAlignment="1">
      <alignment horizontal="center" vertical="center"/>
    </xf>
    <xf numFmtId="0" fontId="3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7" fillId="18" borderId="0" xfId="0" applyFont="1" applyFill="1" applyAlignment="1">
      <alignment horizontal="center" vertical="center"/>
    </xf>
    <xf numFmtId="49" fontId="37" fillId="18" borderId="0" xfId="0" applyNumberFormat="1" applyFont="1" applyFill="1" applyAlignment="1">
      <alignment horizontal="center" vertical="center"/>
    </xf>
    <xf numFmtId="1" fontId="37" fillId="18" borderId="0" xfId="0" applyNumberFormat="1" applyFont="1" applyFill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39" fillId="0" borderId="0" xfId="0" applyNumberFormat="1" applyFont="1" applyAlignment="1">
      <alignment horizontal="center" vertical="center"/>
    </xf>
    <xf numFmtId="49" fontId="37" fillId="18" borderId="0" xfId="0" applyNumberFormat="1" applyFont="1" applyFill="1" applyAlignment="1">
      <alignment vertical="center"/>
    </xf>
    <xf numFmtId="49" fontId="39" fillId="18" borderId="0" xfId="0" applyNumberFormat="1" applyFont="1" applyFill="1" applyAlignment="1">
      <alignment vertical="center"/>
    </xf>
    <xf numFmtId="49" fontId="0" fillId="0" borderId="0" xfId="0" applyNumberFormat="1" applyAlignment="1">
      <alignment vertical="center"/>
    </xf>
    <xf numFmtId="49" fontId="46" fillId="18" borderId="0" xfId="0" applyNumberFormat="1" applyFont="1" applyFill="1" applyAlignment="1">
      <alignment vertical="center"/>
    </xf>
    <xf numFmtId="49" fontId="47" fillId="18" borderId="0" xfId="0" applyNumberFormat="1" applyFont="1" applyFill="1" applyAlignment="1">
      <alignment vertical="center"/>
    </xf>
    <xf numFmtId="0" fontId="0" fillId="18" borderId="0" xfId="0" applyFill="1" applyAlignment="1">
      <alignment vertical="center"/>
    </xf>
    <xf numFmtId="0" fontId="0" fillId="0" borderId="0" xfId="0" applyAlignment="1">
      <alignment vertical="center"/>
    </xf>
    <xf numFmtId="0" fontId="26" fillId="10" borderId="16" xfId="0" applyFont="1" applyFill="1" applyBorder="1" applyAlignment="1">
      <alignment vertical="center"/>
    </xf>
    <xf numFmtId="0" fontId="26" fillId="10" borderId="17" xfId="0" applyFont="1" applyFill="1" applyBorder="1" applyAlignment="1">
      <alignment vertical="center"/>
    </xf>
    <xf numFmtId="0" fontId="26" fillId="10" borderId="18" xfId="0" applyFont="1" applyFill="1" applyBorder="1" applyAlignment="1">
      <alignment vertical="center"/>
    </xf>
    <xf numFmtId="49" fontId="28" fillId="10" borderId="17" xfId="0" applyNumberFormat="1" applyFont="1" applyFill="1" applyBorder="1" applyAlignment="1">
      <alignment horizontal="center" vertical="center"/>
    </xf>
    <xf numFmtId="49" fontId="28" fillId="10" borderId="17" xfId="0" applyNumberFormat="1" applyFont="1" applyFill="1" applyBorder="1" applyAlignment="1">
      <alignment vertical="center"/>
    </xf>
    <xf numFmtId="49" fontId="28" fillId="10" borderId="19" xfId="0" applyNumberFormat="1" applyFont="1" applyFill="1" applyBorder="1" applyAlignment="1">
      <alignment vertical="center"/>
    </xf>
    <xf numFmtId="49" fontId="27" fillId="10" borderId="17" xfId="0" applyNumberFormat="1" applyFont="1" applyFill="1" applyBorder="1" applyAlignment="1">
      <alignment vertical="center"/>
    </xf>
    <xf numFmtId="49" fontId="27" fillId="10" borderId="19" xfId="0" applyNumberFormat="1" applyFont="1" applyFill="1" applyBorder="1" applyAlignment="1">
      <alignment vertical="center"/>
    </xf>
    <xf numFmtId="49" fontId="26" fillId="10" borderId="17" xfId="0" applyNumberFormat="1" applyFont="1" applyFill="1" applyBorder="1" applyAlignment="1">
      <alignment horizontal="left" vertical="center"/>
    </xf>
    <xf numFmtId="49" fontId="26" fillId="0" borderId="17" xfId="0" applyNumberFormat="1" applyFont="1" applyBorder="1" applyAlignment="1">
      <alignment horizontal="left" vertical="center"/>
    </xf>
    <xf numFmtId="49" fontId="27" fillId="18" borderId="19" xfId="0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49" fontId="33" fillId="0" borderId="20" xfId="0" applyNumberFormat="1" applyFont="1" applyBorder="1" applyAlignment="1">
      <alignment vertical="center"/>
    </xf>
    <xf numFmtId="49" fontId="33" fillId="0" borderId="0" xfId="0" applyNumberFormat="1" applyFont="1" applyAlignment="1">
      <alignment vertical="center"/>
    </xf>
    <xf numFmtId="49" fontId="33" fillId="0" borderId="14" xfId="0" applyNumberFormat="1" applyFont="1" applyBorder="1" applyAlignment="1">
      <alignment horizontal="right" vertical="center"/>
    </xf>
    <xf numFmtId="49" fontId="33" fillId="0" borderId="0" xfId="0" applyNumberFormat="1" applyFont="1" applyAlignment="1">
      <alignment horizontal="center" vertical="center"/>
    </xf>
    <xf numFmtId="0" fontId="33" fillId="18" borderId="0" xfId="0" applyFont="1" applyFill="1" applyAlignment="1">
      <alignment vertical="center"/>
    </xf>
    <xf numFmtId="49" fontId="33" fillId="18" borderId="0" xfId="0" applyNumberFormat="1" applyFont="1" applyFill="1" applyAlignment="1">
      <alignment vertical="center"/>
    </xf>
    <xf numFmtId="49" fontId="48" fillId="18" borderId="14" xfId="0" applyNumberFormat="1" applyFont="1" applyFill="1" applyBorder="1" applyAlignment="1">
      <alignment vertical="center"/>
    </xf>
    <xf numFmtId="49" fontId="48" fillId="0" borderId="0" xfId="0" applyNumberFormat="1" applyFont="1" applyAlignment="1">
      <alignment vertical="center"/>
    </xf>
    <xf numFmtId="49" fontId="34" fillId="0" borderId="0" xfId="0" applyNumberFormat="1" applyFont="1" applyAlignment="1">
      <alignment vertical="center"/>
    </xf>
    <xf numFmtId="49" fontId="34" fillId="0" borderId="14" xfId="0" applyNumberFormat="1" applyFont="1" applyBorder="1" applyAlignment="1">
      <alignment vertical="center"/>
    </xf>
    <xf numFmtId="49" fontId="26" fillId="10" borderId="21" xfId="0" applyNumberFormat="1" applyFont="1" applyFill="1" applyBorder="1" applyAlignment="1">
      <alignment vertical="center"/>
    </xf>
    <xf numFmtId="49" fontId="26" fillId="10" borderId="22" xfId="0" applyNumberFormat="1" applyFont="1" applyFill="1" applyBorder="1" applyAlignment="1">
      <alignment vertical="center"/>
    </xf>
    <xf numFmtId="49" fontId="34" fillId="10" borderId="14" xfId="0" applyNumberFormat="1" applyFont="1" applyFill="1" applyBorder="1" applyAlignment="1">
      <alignment vertical="center"/>
    </xf>
    <xf numFmtId="49" fontId="33" fillId="0" borderId="10" xfId="0" applyNumberFormat="1" applyFont="1" applyBorder="1" applyAlignment="1">
      <alignment vertical="center"/>
    </xf>
    <xf numFmtId="49" fontId="34" fillId="0" borderId="10" xfId="0" applyNumberFormat="1" applyFont="1" applyBorder="1" applyAlignment="1">
      <alignment vertical="center"/>
    </xf>
    <xf numFmtId="49" fontId="34" fillId="0" borderId="12" xfId="0" applyNumberFormat="1" applyFont="1" applyBorder="1" applyAlignment="1">
      <alignment vertical="center"/>
    </xf>
    <xf numFmtId="49" fontId="33" fillId="0" borderId="23" xfId="0" applyNumberFormat="1" applyFont="1" applyBorder="1" applyAlignment="1">
      <alignment vertical="center"/>
    </xf>
    <xf numFmtId="49" fontId="33" fillId="0" borderId="12" xfId="0" applyNumberFormat="1" applyFont="1" applyBorder="1" applyAlignment="1">
      <alignment horizontal="right" vertical="center"/>
    </xf>
    <xf numFmtId="0" fontId="33" fillId="10" borderId="20" xfId="0" applyFont="1" applyFill="1" applyBorder="1" applyAlignment="1">
      <alignment vertical="center"/>
    </xf>
    <xf numFmtId="49" fontId="33" fillId="10" borderId="0" xfId="0" applyNumberFormat="1" applyFont="1" applyFill="1" applyAlignment="1">
      <alignment horizontal="right" vertical="center"/>
    </xf>
    <xf numFmtId="49" fontId="33" fillId="10" borderId="14" xfId="0" applyNumberFormat="1" applyFont="1" applyFill="1" applyBorder="1" applyAlignment="1">
      <alignment horizontal="right" vertical="center"/>
    </xf>
    <xf numFmtId="0" fontId="26" fillId="10" borderId="23" xfId="0" applyFont="1" applyFill="1" applyBorder="1" applyAlignment="1">
      <alignment vertical="center"/>
    </xf>
    <xf numFmtId="0" fontId="26" fillId="10" borderId="10" xfId="0" applyFont="1" applyFill="1" applyBorder="1" applyAlignment="1">
      <alignment vertical="center"/>
    </xf>
    <xf numFmtId="0" fontId="26" fillId="10" borderId="24" xfId="0" applyFont="1" applyFill="1" applyBorder="1" applyAlignment="1">
      <alignment vertical="center"/>
    </xf>
    <xf numFmtId="0" fontId="33" fillId="0" borderId="14" xfId="0" applyFont="1" applyBorder="1" applyAlignment="1">
      <alignment horizontal="right" vertical="center"/>
    </xf>
    <xf numFmtId="0" fontId="33" fillId="0" borderId="12" xfId="0" applyFont="1" applyBorder="1" applyAlignment="1">
      <alignment horizontal="right" vertical="center"/>
    </xf>
    <xf numFmtId="49" fontId="33" fillId="0" borderId="10" xfId="0" applyNumberFormat="1" applyFont="1" applyBorder="1" applyAlignment="1">
      <alignment horizontal="center" vertical="center"/>
    </xf>
    <xf numFmtId="0" fontId="33" fillId="18" borderId="10" xfId="0" applyFont="1" applyFill="1" applyBorder="1" applyAlignment="1">
      <alignment vertical="center"/>
    </xf>
    <xf numFmtId="49" fontId="33" fillId="18" borderId="10" xfId="0" applyNumberFormat="1" applyFont="1" applyFill="1" applyBorder="1" applyAlignment="1">
      <alignment vertical="center"/>
    </xf>
    <xf numFmtId="49" fontId="48" fillId="18" borderId="12" xfId="0" applyNumberFormat="1" applyFont="1" applyFill="1" applyBorder="1" applyAlignment="1">
      <alignment vertical="center"/>
    </xf>
    <xf numFmtId="49" fontId="48" fillId="0" borderId="10" xfId="0" applyNumberFormat="1" applyFont="1" applyBorder="1" applyAlignment="1">
      <alignment vertical="center"/>
    </xf>
    <xf numFmtId="0" fontId="49" fillId="7" borderId="12" xfId="0" applyFont="1" applyFill="1" applyBorder="1" applyAlignment="1">
      <alignment vertical="center"/>
    </xf>
    <xf numFmtId="0" fontId="34" fillId="0" borderId="0" xfId="0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Comma" xfId="36"/>
    <cellStyle name="Comma [0]" xfId="37"/>
    <cellStyle name="Currency" xfId="38"/>
    <cellStyle name="Currency [0]" xfId="39"/>
    <cellStyle name="Dålig" xfId="40"/>
    <cellStyle name="Färg1" xfId="41"/>
    <cellStyle name="Färg2" xfId="42"/>
    <cellStyle name="Färg3" xfId="43"/>
    <cellStyle name="Färg4" xfId="44"/>
    <cellStyle name="Färg5" xfId="45"/>
    <cellStyle name="Färg6" xfId="46"/>
    <cellStyle name="Followed Hyperlink" xfId="47"/>
    <cellStyle name="Förklarande text" xfId="48"/>
    <cellStyle name="Hyperlink" xfId="49"/>
    <cellStyle name="Indata" xfId="50"/>
    <cellStyle name="Kontrollcell" xfId="51"/>
    <cellStyle name="Länkad cell" xfId="52"/>
    <cellStyle name="Neutral" xfId="53"/>
    <cellStyle name="Percent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Utdata" xfId="61"/>
    <cellStyle name="Varningstext" xfId="62"/>
  </cellStyles>
  <dxfs count="8">
    <dxf>
      <font>
        <i val="0"/>
        <color rgb="FFFFFFFF"/>
      </font>
      <border/>
    </dxf>
    <dxf>
      <font>
        <b val="0"/>
        <i/>
        <color rgb="FFFF0000"/>
      </font>
      <border/>
    </dxf>
    <dxf>
      <font>
        <b/>
        <i val="0"/>
        <color rgb="FF00FF00"/>
      </font>
      <border/>
    </dxf>
    <dxf>
      <font>
        <i val="0"/>
        <color rgb="FF00FF00"/>
      </font>
      <border/>
    </dxf>
    <dxf>
      <font>
        <b/>
        <i val="0"/>
      </font>
      <border/>
    </dxf>
    <dxf>
      <font>
        <i val="0"/>
        <color rgb="FFFFFFFF"/>
      </font>
      <fill>
        <patternFill>
          <bgColor rgb="FFCCFFCC"/>
        </patternFill>
      </fill>
      <border/>
    </dxf>
    <dxf>
      <font>
        <b val="0"/>
        <i val="0"/>
      </font>
      <border/>
    </dxf>
    <dxf>
      <font>
        <b/>
        <i val="0"/>
        <color rgb="FF000000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676275</xdr:colOff>
      <xdr:row>0</xdr:row>
      <xdr:rowOff>9525</xdr:rowOff>
    </xdr:from>
    <xdr:to>
      <xdr:col>16</xdr:col>
      <xdr:colOff>57150</xdr:colOff>
      <xdr:row>2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9525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28;&#913;&#925;&#917;&#923;&#923;&#919;&#925;&#921;&#927;_&#913;&#915;&#927;&#929;&#921;&#913;%2012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 SetUp"/>
      <sheetName val="Boys Si Qual Sign-in sheet"/>
      <sheetName val="Boys Si Q Draw Prep"/>
      <sheetName val="Boys Si Q 256&gt;16 (1)"/>
      <sheetName val="Boys Si Q 256&gt;16 (2)"/>
      <sheetName val="Boys Si MD Sign-in sheet"/>
      <sheetName val="Boys Si MD Prep"/>
      <sheetName val="Boys Si M 64"/>
      <sheetName val="Boys Do Sign-in sheet"/>
      <sheetName val="Boys Do Main Draw Prep"/>
      <sheetName val="Boys Do Main 16"/>
      <sheetName val="Boys Do Main Draw Prep (2)"/>
      <sheetName val="Boys Do Main 16 (2)"/>
    </sheetNames>
    <definedNames>
      <definedName name="Jun_Hide_CU"/>
      <definedName name="Jun_Show_CU"/>
    </definedNames>
    <sheetDataSet>
      <sheetData sheetId="0">
        <row r="6">
          <cell r="A6" t="str">
            <v>ΠΑΝΕΛΛΗΝΙΟ</v>
          </cell>
        </row>
        <row r="8">
          <cell r="A8" t="str">
            <v>OPEN JUNIOR</v>
          </cell>
        </row>
        <row r="10">
          <cell r="A10" t="str">
            <v>28/6-8/7/2009</v>
          </cell>
          <cell r="C10" t="str">
            <v>Ο.Α.ΓΟΥΔΗ</v>
          </cell>
          <cell r="D10" t="str">
            <v>ΓΟΥΔΗ</v>
          </cell>
          <cell r="E10" t="str">
            <v>ΠΑΤΣΟΥΡΑΚΟΥ ΘΕΟΔΩΡΑ</v>
          </cell>
        </row>
      </sheetData>
      <sheetData sheetId="9">
        <row r="5">
          <cell r="V5">
            <v>0</v>
          </cell>
        </row>
        <row r="7">
          <cell r="A7" t="str">
            <v>Line</v>
          </cell>
          <cell r="B7" t="str">
            <v>Family name</v>
          </cell>
          <cell r="C7" t="str">
            <v>First name</v>
          </cell>
          <cell r="D7" t="str">
            <v>Nat.</v>
          </cell>
          <cell r="E7" t="str">
            <v>ITF 18
Rank</v>
          </cell>
          <cell r="F7" t="str">
            <v>Si Main
DA, SE, Q</v>
          </cell>
          <cell r="G7" t="str">
            <v>Family name</v>
          </cell>
          <cell r="H7" t="str">
            <v>First name</v>
          </cell>
          <cell r="I7" t="str">
            <v>Nat.</v>
          </cell>
          <cell r="L7" t="str">
            <v>Status
No</v>
          </cell>
          <cell r="M7" t="str">
            <v>ITF 18
Rank</v>
          </cell>
          <cell r="N7" t="str">
            <v>Si Main
DA, SE, Q</v>
          </cell>
          <cell r="O7" t="str">
            <v>Seq
123</v>
          </cell>
          <cell r="P7" t="str">
            <v>Seq
abc</v>
          </cell>
          <cell r="Q7" t="str">
            <v>Acc
Pri-
ority</v>
          </cell>
          <cell r="R7" t="str">
            <v>Comb
Ranking</v>
          </cell>
          <cell r="S7" t="str">
            <v>Acc.
Tie-
Break</v>
          </cell>
          <cell r="T7" t="str">
            <v>Do Acc
status
DA,WC
A</v>
          </cell>
          <cell r="U7" t="str">
            <v>Display
Rank
ITF18</v>
          </cell>
          <cell r="V7" t="str">
            <v>Seed Pos</v>
          </cell>
        </row>
        <row r="8">
          <cell r="A8">
            <v>1</v>
          </cell>
          <cell r="B8" t="str">
            <v>ΠΕΡΔΙΚΟΓΙΑΝΝΗΣ</v>
          </cell>
          <cell r="C8" t="str">
            <v>ΣΤΥΛΙΑΝΟΣ</v>
          </cell>
          <cell r="D8" t="str">
            <v>ΗΡΑΚΛΕΙΟ Ο.Α.&amp; Α.</v>
          </cell>
          <cell r="F8" t="str">
            <v>24165</v>
          </cell>
          <cell r="G8" t="str">
            <v>ΣΚΑΛΙΔΑΚΗΣ</v>
          </cell>
          <cell r="H8" t="str">
            <v>ΔΗΜΗΤΡΙΟΣ</v>
          </cell>
          <cell r="I8" t="str">
            <v>Ο.Α.ΧΑΝΙΩΝ</v>
          </cell>
          <cell r="K8" t="str">
            <v>23042</v>
          </cell>
          <cell r="L8">
            <v>999</v>
          </cell>
          <cell r="N8" t="str">
            <v>23042</v>
          </cell>
          <cell r="O8" t="str">
            <v>3</v>
          </cell>
          <cell r="P8" t="str">
            <v>c</v>
          </cell>
          <cell r="Q8" t="str">
            <v>3c</v>
          </cell>
          <cell r="R8" t="b">
            <v>0</v>
          </cell>
          <cell r="U8">
            <v>0</v>
          </cell>
        </row>
        <row r="9">
          <cell r="A9">
            <v>2</v>
          </cell>
          <cell r="B9" t="str">
            <v>ΔΕΜΕΝΕΓΑΣ</v>
          </cell>
          <cell r="C9" t="str">
            <v>ΝΙΚΟΛΑΟΣ</v>
          </cell>
          <cell r="D9" t="str">
            <v>Α.Κ.Α.ΜΑΡΑΘΩΝΑ</v>
          </cell>
          <cell r="F9" t="str">
            <v>21892</v>
          </cell>
          <cell r="G9" t="str">
            <v>ΚΑΛΝΤΓΟΥΕΛ</v>
          </cell>
          <cell r="H9" t="str">
            <v>ΑΛΕΞΑΝΔΡΟΣ ΒΑΣΙΛΕΙΟΣ</v>
          </cell>
          <cell r="I9" t="str">
            <v>Α.Κ.Α.ΜΑΡΑΘΩΝΑ</v>
          </cell>
          <cell r="K9" t="str">
            <v>22999</v>
          </cell>
          <cell r="L9">
            <v>999</v>
          </cell>
          <cell r="N9" t="str">
            <v>22999</v>
          </cell>
          <cell r="O9" t="str">
            <v>3</v>
          </cell>
          <cell r="P9" t="str">
            <v>c</v>
          </cell>
          <cell r="Q9" t="str">
            <v>3c</v>
          </cell>
          <cell r="R9" t="b">
            <v>0</v>
          </cell>
          <cell r="U9">
            <v>0</v>
          </cell>
        </row>
        <row r="10">
          <cell r="A10">
            <v>3</v>
          </cell>
          <cell r="B10" t="str">
            <v>ΚΑΛΠΑΚΙΔΗΣ</v>
          </cell>
          <cell r="C10" t="str">
            <v>ΣΤΑΥΡΟΣ</v>
          </cell>
          <cell r="D10" t="str">
            <v>Ο.Α.ΠΕΤΡΟΥΠΟΛΗΣ</v>
          </cell>
          <cell r="F10" t="str">
            <v>26193</v>
          </cell>
          <cell r="G10" t="str">
            <v>ΚΩΣΤΑΡΕΛΟΣ</v>
          </cell>
          <cell r="H10" t="str">
            <v>ΒΑΣΙΛΕΙΟΣ</v>
          </cell>
          <cell r="I10" t="str">
            <v>Ο.Α.ΠΕΤΡΟΥΠΟΛΗΣ</v>
          </cell>
          <cell r="K10" t="str">
            <v>26708</v>
          </cell>
          <cell r="L10">
            <v>999</v>
          </cell>
          <cell r="N10" t="str">
            <v>26708</v>
          </cell>
          <cell r="O10" t="str">
            <v>3</v>
          </cell>
          <cell r="P10" t="str">
            <v>c</v>
          </cell>
          <cell r="Q10" t="str">
            <v>3c</v>
          </cell>
          <cell r="R10" t="b">
            <v>0</v>
          </cell>
          <cell r="U10">
            <v>0</v>
          </cell>
        </row>
        <row r="11">
          <cell r="A11">
            <v>4</v>
          </cell>
          <cell r="B11" t="str">
            <v>ΚΟΜΜΑΤΑΣ</v>
          </cell>
          <cell r="C11" t="str">
            <v>ΣΤΕΦΑΝΟΣ</v>
          </cell>
          <cell r="D11" t="str">
            <v>Γ.Ο.ΠΕΡΙΣΤΕΡΙΟΥ Γ.ΠΑΛΑΣΚΑΣ</v>
          </cell>
          <cell r="F11" t="str">
            <v>22012</v>
          </cell>
          <cell r="G11" t="str">
            <v>ΑΝΤΩΝΟΠΟΥΛΟΣ</v>
          </cell>
          <cell r="H11" t="str">
            <v>ΧΡΗΣΤΟΣ</v>
          </cell>
          <cell r="I11" t="str">
            <v>Ο.Α.ΚΕΡΑΤΣΙΝΙΟΥ</v>
          </cell>
          <cell r="K11" t="str">
            <v>23775</v>
          </cell>
          <cell r="L11">
            <v>999</v>
          </cell>
          <cell r="N11" t="str">
            <v>23775</v>
          </cell>
          <cell r="O11" t="str">
            <v>3</v>
          </cell>
          <cell r="P11" t="str">
            <v>c</v>
          </cell>
          <cell r="Q11" t="str">
            <v>3c</v>
          </cell>
          <cell r="R11" t="b">
            <v>0</v>
          </cell>
          <cell r="U11">
            <v>0</v>
          </cell>
        </row>
        <row r="12">
          <cell r="A12">
            <v>5</v>
          </cell>
          <cell r="B12" t="str">
            <v>ΣΤΑΜΑΤΑΚΗΣ</v>
          </cell>
          <cell r="C12" t="str">
            <v>ΣΩΤΗΡΗΣ</v>
          </cell>
          <cell r="D12" t="str">
            <v>Α.Ε.Κ.ΤΡΙΠΟΛΗΣ</v>
          </cell>
          <cell r="F12" t="str">
            <v>22987</v>
          </cell>
          <cell r="G12" t="str">
            <v>ΜΑΡΟΥΛΗΣ</v>
          </cell>
          <cell r="H12" t="str">
            <v>ΧΑΡΑΛΑΜΠΟΣ</v>
          </cell>
          <cell r="I12" t="str">
            <v>Α.Ο.Α.ΠΑΤΡΩΝ</v>
          </cell>
          <cell r="K12" t="str">
            <v>25243</v>
          </cell>
          <cell r="L12">
            <v>999</v>
          </cell>
          <cell r="N12" t="str">
            <v>25243</v>
          </cell>
          <cell r="O12" t="str">
            <v>3</v>
          </cell>
          <cell r="P12" t="str">
            <v>c</v>
          </cell>
          <cell r="Q12" t="str">
            <v>3c</v>
          </cell>
          <cell r="R12" t="b">
            <v>0</v>
          </cell>
          <cell r="U12">
            <v>0</v>
          </cell>
        </row>
        <row r="13">
          <cell r="A13">
            <v>6</v>
          </cell>
          <cell r="B13" t="str">
            <v>ΙΩΑΝΝΙΔΗΣ</v>
          </cell>
          <cell r="C13" t="str">
            <v>ΝΙΚΟΛΑΟΣ</v>
          </cell>
          <cell r="D13" t="str">
            <v>Α.Ο.Α.ΦΙΛΟΘΕΗΣ</v>
          </cell>
          <cell r="F13" t="str">
            <v>24511</v>
          </cell>
          <cell r="G13" t="str">
            <v>ΚΑΛΑΜΩΤΟΥΣΑΚΗΣ</v>
          </cell>
          <cell r="H13" t="str">
            <v>ΓΕΩΡΓΙΟΣ-ΕΜΜΑΝΟΥΗΛ</v>
          </cell>
          <cell r="I13" t="str">
            <v>Α.Ο.Α.ΦΙΛΟΘΕΗΣ</v>
          </cell>
          <cell r="K13" t="str">
            <v>23429</v>
          </cell>
          <cell r="L13">
            <v>999</v>
          </cell>
          <cell r="N13" t="str">
            <v>23429</v>
          </cell>
          <cell r="O13" t="str">
            <v>3</v>
          </cell>
          <cell r="P13" t="str">
            <v>c</v>
          </cell>
          <cell r="Q13" t="str">
            <v>3c</v>
          </cell>
          <cell r="R13" t="b">
            <v>0</v>
          </cell>
          <cell r="U13">
            <v>0</v>
          </cell>
        </row>
        <row r="14">
          <cell r="A14">
            <v>7</v>
          </cell>
          <cell r="B14" t="str">
            <v>ΑΒΔΗΜΙΩΤΗΣ</v>
          </cell>
          <cell r="C14" t="str">
            <v>ΘΩΜΑΣ</v>
          </cell>
          <cell r="D14" t="str">
            <v>Ο.Α.ΤΟΥΜΠΑΣ</v>
          </cell>
          <cell r="F14" t="str">
            <v>22676</v>
          </cell>
          <cell r="G14" t="str">
            <v>ΦΩΤΟΓΛΟΥ</v>
          </cell>
          <cell r="H14" t="str">
            <v>ΧΑΡΑΛΑΜΠΟΣ</v>
          </cell>
          <cell r="I14" t="str">
            <v>Μ.Γ.Σ.ΑΠΟΛΛΩΝ ΚΑΛΑΜΑΡΙΑΣ</v>
          </cell>
          <cell r="K14" t="str">
            <v>23080</v>
          </cell>
          <cell r="L14">
            <v>999</v>
          </cell>
          <cell r="N14" t="str">
            <v>23080</v>
          </cell>
          <cell r="O14" t="str">
            <v>3</v>
          </cell>
          <cell r="P14" t="str">
            <v>c</v>
          </cell>
          <cell r="Q14" t="str">
            <v>3c</v>
          </cell>
          <cell r="R14" t="b">
            <v>0</v>
          </cell>
          <cell r="U14">
            <v>0</v>
          </cell>
        </row>
        <row r="15">
          <cell r="A15">
            <v>8</v>
          </cell>
          <cell r="B15" t="str">
            <v>ΤΑΣΟΥΛΗΣ</v>
          </cell>
          <cell r="C15" t="str">
            <v>ΒΑΣΙΛΕΙΟΣ</v>
          </cell>
          <cell r="D15" t="str">
            <v>Α.Ο.Α.ΗΛΙΟΥΠΟΛΗΣ</v>
          </cell>
          <cell r="F15" t="str">
            <v>23662</v>
          </cell>
          <cell r="G15" t="str">
            <v>ΜΑΝΕΚΑΣ</v>
          </cell>
          <cell r="H15" t="str">
            <v>ΑΘΑΝΑΣΙΟΣ</v>
          </cell>
          <cell r="I15" t="str">
            <v>Ο.Α.ΙΩΑΝΝΙΝΩΝ</v>
          </cell>
          <cell r="K15" t="str">
            <v>24547</v>
          </cell>
          <cell r="L15">
            <v>999</v>
          </cell>
          <cell r="N15" t="str">
            <v>24547</v>
          </cell>
          <cell r="O15" t="str">
            <v>3</v>
          </cell>
          <cell r="P15" t="str">
            <v>c</v>
          </cell>
          <cell r="Q15" t="str">
            <v>3c</v>
          </cell>
          <cell r="R15" t="b">
            <v>0</v>
          </cell>
          <cell r="U15">
            <v>0</v>
          </cell>
        </row>
        <row r="16">
          <cell r="A16">
            <v>9</v>
          </cell>
          <cell r="B16" t="str">
            <v>ΚΟΥΤΣΑΦΤΗΣ</v>
          </cell>
          <cell r="C16" t="str">
            <v>ΑΠΟΣΤΟΛΟΣ</v>
          </cell>
          <cell r="D16" t="str">
            <v>Α.Σ.ΑΚΡΟΠΟΛΙΣ</v>
          </cell>
          <cell r="F16" t="str">
            <v>23192</v>
          </cell>
          <cell r="G16" t="str">
            <v>ΤΣΙΤΣΙΠΑΣ</v>
          </cell>
          <cell r="H16" t="str">
            <v>ΣΤΕΦΑΝΟΣ</v>
          </cell>
          <cell r="I16" t="str">
            <v>Ο.Α.ΓΛΥΦΑΔΑΣ</v>
          </cell>
          <cell r="K16" t="str">
            <v>25438</v>
          </cell>
          <cell r="L16">
            <v>999</v>
          </cell>
          <cell r="N16" t="str">
            <v>25438</v>
          </cell>
          <cell r="O16" t="str">
            <v>3</v>
          </cell>
          <cell r="P16" t="str">
            <v>c</v>
          </cell>
          <cell r="Q16" t="str">
            <v>3c</v>
          </cell>
          <cell r="R16" t="b">
            <v>0</v>
          </cell>
          <cell r="U16">
            <v>0</v>
          </cell>
        </row>
        <row r="17">
          <cell r="A17">
            <v>10</v>
          </cell>
          <cell r="B17" t="str">
            <v>ΧΑΡΑΛΑΜΠΙΔΗΣ</v>
          </cell>
          <cell r="C17" t="str">
            <v>ΣΩΚΡΑΤΗΣ</v>
          </cell>
          <cell r="D17" t="str">
            <v>Ο.Α.ΑΛΕΞΑΝΔΡΟΥΠΟΛΗΣ</v>
          </cell>
          <cell r="F17" t="str">
            <v>21998</v>
          </cell>
          <cell r="G17" t="str">
            <v>ΠΑΤΡΙΚΙΟΣ</v>
          </cell>
          <cell r="H17" t="str">
            <v>ΝΙΚΟΛΑΟΣ</v>
          </cell>
          <cell r="I17" t="str">
            <v>Σ.Α.ΣΕΡΡΩΝ</v>
          </cell>
          <cell r="K17" t="str">
            <v>21763</v>
          </cell>
          <cell r="L17">
            <v>999</v>
          </cell>
          <cell r="N17" t="str">
            <v>21763</v>
          </cell>
          <cell r="O17" t="str">
            <v>3</v>
          </cell>
          <cell r="P17" t="str">
            <v>c</v>
          </cell>
          <cell r="Q17" t="str">
            <v>3c</v>
          </cell>
          <cell r="R17" t="b">
            <v>0</v>
          </cell>
          <cell r="U17">
            <v>0</v>
          </cell>
        </row>
        <row r="18">
          <cell r="A18">
            <v>11</v>
          </cell>
          <cell r="B18" t="str">
            <v>ΤΣΟΝΑΚΗΣ</v>
          </cell>
          <cell r="C18" t="str">
            <v>ΚΩΝΣΤΑΝΤΙΝΟΣ</v>
          </cell>
          <cell r="D18" t="str">
            <v>Α.Ο.Α.ΠΑΠΑΓΟΥ</v>
          </cell>
          <cell r="F18" t="str">
            <v>25273</v>
          </cell>
          <cell r="G18" t="str">
            <v>ΜΠΑΚΟΥΛΑΣ</v>
          </cell>
          <cell r="H18" t="str">
            <v>ΧΡΗΣΤΟΣ-ΑΓΑΠΗΤΟΣ</v>
          </cell>
          <cell r="I18" t="str">
            <v>Ο.Α.ΒΡΙΛΗΣΣΙΩΝ</v>
          </cell>
          <cell r="K18" t="str">
            <v>24512</v>
          </cell>
          <cell r="L18">
            <v>999</v>
          </cell>
          <cell r="N18" t="str">
            <v>24512</v>
          </cell>
          <cell r="O18" t="str">
            <v>ΧΡΗΣΤΟΣ-ΑΓΑΠΗΤΟΣ</v>
          </cell>
          <cell r="P18" t="str">
            <v>Ο.Α.ΒΡΙΛΗΣΣΙΩΝ</v>
          </cell>
          <cell r="U18">
            <v>0</v>
          </cell>
        </row>
        <row r="19">
          <cell r="A19">
            <v>12</v>
          </cell>
          <cell r="B19" t="str">
            <v>ΚΑΝΙΑΡΗΣ</v>
          </cell>
          <cell r="C19" t="str">
            <v>ΧΑΡΑΛΑΜΠΟΣ</v>
          </cell>
          <cell r="D19" t="str">
            <v>Γ.Ο.ΠΕΡΙΣΤΕΡΙΟΥ Γ.ΠΑΛΑΣΚΑΣ</v>
          </cell>
          <cell r="F19" t="str">
            <v>23857</v>
          </cell>
          <cell r="G19" t="str">
            <v>ΝΗΜΑΣ</v>
          </cell>
          <cell r="H19" t="str">
            <v>ΕΜΜΑΝΟΥΗΛ</v>
          </cell>
          <cell r="I19" t="str">
            <v>Γ.Ο.ΠΕΡΙΣΤΕΡΙΟΥ Γ.ΠΑΛΑΣΚΑΣ</v>
          </cell>
          <cell r="K19" t="str">
            <v>24571</v>
          </cell>
          <cell r="L19">
            <v>999</v>
          </cell>
          <cell r="N19" t="str">
            <v>24571</v>
          </cell>
          <cell r="O19" t="str">
            <v>3</v>
          </cell>
          <cell r="P19" t="str">
            <v>c</v>
          </cell>
          <cell r="Q19" t="str">
            <v>3c</v>
          </cell>
          <cell r="R19" t="b">
            <v>0</v>
          </cell>
          <cell r="U19">
            <v>0</v>
          </cell>
        </row>
        <row r="20">
          <cell r="A20">
            <v>13</v>
          </cell>
          <cell r="B20" t="str">
            <v>ΣΠΑΘΗΣ</v>
          </cell>
          <cell r="C20" t="str">
            <v>ΜΑΡΙΝΟΣ</v>
          </cell>
          <cell r="D20" t="str">
            <v>Α.Ο.Α.ΗΛΙΟΥΠΟΛΗΣ</v>
          </cell>
          <cell r="F20" t="str">
            <v>25296</v>
          </cell>
          <cell r="G20" t="str">
            <v>ΣΒΗΓΚΑΣ</v>
          </cell>
          <cell r="H20" t="str">
            <v>ΠΑΝΑΓΙΩΤΗΣ</v>
          </cell>
          <cell r="I20" t="str">
            <v>Α.Ο.Α.ΗΛΙΟΥΠΟΛΗΣ</v>
          </cell>
          <cell r="K20" t="str">
            <v>25295</v>
          </cell>
          <cell r="L20">
            <v>999</v>
          </cell>
          <cell r="N20" t="str">
            <v>25295</v>
          </cell>
          <cell r="O20" t="str">
            <v>3</v>
          </cell>
          <cell r="P20" t="str">
            <v>c</v>
          </cell>
          <cell r="Q20" t="str">
            <v>3c</v>
          </cell>
          <cell r="R20" t="b">
            <v>0</v>
          </cell>
          <cell r="U20">
            <v>0</v>
          </cell>
        </row>
        <row r="21">
          <cell r="A21">
            <v>14</v>
          </cell>
          <cell r="B21" t="str">
            <v>ΞΕΝΟΥΛΕΑΣ</v>
          </cell>
          <cell r="C21" t="str">
            <v>ΦΩΤΙΟΣ</v>
          </cell>
          <cell r="D21" t="str">
            <v>Α.Ο.Α.ΠΑΠΑΓΟΥ</v>
          </cell>
          <cell r="F21" t="str">
            <v>25168</v>
          </cell>
          <cell r="G21" t="str">
            <v>ΞΕΝΟΥΛΕΑΣ</v>
          </cell>
          <cell r="H21" t="str">
            <v>ΕΥΣΤΡΑΤΙΟΣ</v>
          </cell>
          <cell r="I21" t="str">
            <v>Α.Ο.Α.ΠΑΠΑΓΟΥ</v>
          </cell>
          <cell r="K21" t="str">
            <v>25169</v>
          </cell>
          <cell r="L21">
            <v>999</v>
          </cell>
          <cell r="N21" t="str">
            <v>25169</v>
          </cell>
          <cell r="O21" t="str">
            <v>3</v>
          </cell>
          <cell r="P21" t="str">
            <v>c</v>
          </cell>
          <cell r="Q21" t="str">
            <v>3c</v>
          </cell>
          <cell r="R21" t="b">
            <v>0</v>
          </cell>
          <cell r="U21">
            <v>0</v>
          </cell>
        </row>
        <row r="22">
          <cell r="A22">
            <v>15</v>
          </cell>
          <cell r="B22" t="str">
            <v>ΚΑΣΑΜΠΟΥΛΗΣ</v>
          </cell>
          <cell r="C22" t="str">
            <v>ΓΙΑΝΝΗΣ</v>
          </cell>
          <cell r="D22" t="str">
            <v>Ο.Α.Ο ΦΙΛΑΘΛΟΣ</v>
          </cell>
          <cell r="E22">
            <v>2.65</v>
          </cell>
          <cell r="F22" t="str">
            <v>26258</v>
          </cell>
          <cell r="G22" t="str">
            <v>ΑΡΑΜΠΑΤΖΗΣ</v>
          </cell>
          <cell r="H22" t="str">
            <v>ΡΑΦΑΗΛ</v>
          </cell>
          <cell r="I22" t="str">
            <v>Ο.Α.ΦΙΛΑΘΛΟΣ</v>
          </cell>
          <cell r="K22">
            <v>28019</v>
          </cell>
          <cell r="L22">
            <v>999</v>
          </cell>
          <cell r="M22">
            <v>2.8</v>
          </cell>
          <cell r="N22">
            <v>28019</v>
          </cell>
          <cell r="O22" t="str">
            <v>3</v>
          </cell>
          <cell r="P22" t="str">
            <v>a</v>
          </cell>
          <cell r="Q22" t="str">
            <v>3a</v>
          </cell>
          <cell r="R22">
            <v>5.449999999999999</v>
          </cell>
          <cell r="U22">
            <v>5.449999999999999</v>
          </cell>
        </row>
        <row r="23">
          <cell r="A23">
            <v>16</v>
          </cell>
          <cell r="B23" t="str">
            <v>ΑΡΒΑΝΙΤΗΣ</v>
          </cell>
          <cell r="C23" t="str">
            <v>ΚΩΝΣΤΑΝΤΙΝΟΣ</v>
          </cell>
          <cell r="D23" t="str">
            <v>Α.Ο.Α.ΧΑΪΔΑΡΙΟΥ</v>
          </cell>
          <cell r="F23" t="str">
            <v>26593</v>
          </cell>
          <cell r="G23" t="str">
            <v>ΛΙΑΛΙΑΜΠΗΣ</v>
          </cell>
          <cell r="H23" t="str">
            <v>ΣΩΤΗΡΗΣ</v>
          </cell>
          <cell r="I23" t="str">
            <v>Α.Ο.Α.ΧΑΪΔΑΡΙΟΥ</v>
          </cell>
          <cell r="K23" t="str">
            <v>28516</v>
          </cell>
          <cell r="L23">
            <v>999</v>
          </cell>
          <cell r="N23" t="str">
            <v>28516</v>
          </cell>
          <cell r="O23" t="str">
            <v>3</v>
          </cell>
          <cell r="P23" t="str">
            <v>c</v>
          </cell>
          <cell r="Q23" t="str">
            <v>3c</v>
          </cell>
          <cell r="R23" t="b">
            <v>0</v>
          </cell>
          <cell r="U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T79"/>
  <sheetViews>
    <sheetView showGridLines="0" showZeros="0" tabSelected="1" workbookViewId="0" topLeftCell="A20">
      <selection activeCell="P40" sqref="P4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10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10" customWidth="1"/>
    <col min="19" max="19" width="8.7109375" style="0" customWidth="1"/>
    <col min="20" max="20" width="8.8515625" style="0" hidden="1" customWidth="1"/>
    <col min="21" max="21" width="5.7109375" style="0" customWidth="1"/>
  </cols>
  <sheetData>
    <row r="1" spans="1:17" s="3" customFormat="1" ht="21.75" customHeight="1">
      <c r="A1" s="1" t="str">
        <f>'[1]Week SetUp'!$A$6</f>
        <v>ΠΑΝΕΛΛΗΝΙΟ</v>
      </c>
      <c r="B1" s="2"/>
      <c r="I1" s="4"/>
      <c r="J1" s="5" t="s">
        <v>0</v>
      </c>
      <c r="K1" s="5"/>
      <c r="L1" s="6"/>
      <c r="M1" s="4"/>
      <c r="N1" s="4"/>
      <c r="O1" s="4"/>
      <c r="Q1" s="4"/>
    </row>
    <row r="2" spans="1:17" s="9" customFormat="1" ht="12.75">
      <c r="A2" s="7" t="str">
        <f>'[1]Week SetUp'!$A$8</f>
        <v>OPEN JUNIOR</v>
      </c>
      <c r="B2" s="7"/>
      <c r="C2" s="7"/>
      <c r="D2" s="7"/>
      <c r="E2" s="7"/>
      <c r="F2" s="8"/>
      <c r="I2" s="10"/>
      <c r="J2" s="5" t="s">
        <v>1</v>
      </c>
      <c r="K2" s="5"/>
      <c r="L2" s="5"/>
      <c r="M2" s="10"/>
      <c r="O2" s="10"/>
      <c r="Q2" s="10"/>
    </row>
    <row r="3" spans="1:17" s="17" customFormat="1" ht="10.5" customHeight="1">
      <c r="A3" s="11" t="s">
        <v>2</v>
      </c>
      <c r="B3" s="11"/>
      <c r="C3" s="11"/>
      <c r="D3" s="11"/>
      <c r="E3" s="11"/>
      <c r="F3" s="11" t="s">
        <v>3</v>
      </c>
      <c r="G3" s="11"/>
      <c r="H3" s="11"/>
      <c r="I3" s="12"/>
      <c r="J3" s="13" t="s">
        <v>4</v>
      </c>
      <c r="K3" s="14"/>
      <c r="L3" s="15" t="s">
        <v>5</v>
      </c>
      <c r="M3" s="12"/>
      <c r="N3" s="11"/>
      <c r="O3" s="12"/>
      <c r="P3" s="11"/>
      <c r="Q3" s="16" t="s">
        <v>6</v>
      </c>
    </row>
    <row r="4" spans="1:17" s="27" customFormat="1" ht="11.25" customHeight="1" thickBot="1">
      <c r="A4" s="18" t="str">
        <f>'[1]Week SetUp'!$A$10</f>
        <v>28/6-8/7/2009</v>
      </c>
      <c r="B4" s="18"/>
      <c r="C4" s="18"/>
      <c r="D4" s="19"/>
      <c r="E4" s="19"/>
      <c r="F4" s="20" t="str">
        <f>'[1]Week SetUp'!$C$10</f>
        <v>Ο.Α.ΓΟΥΔΗ</v>
      </c>
      <c r="G4" s="21"/>
      <c r="H4" s="19"/>
      <c r="I4" s="22"/>
      <c r="J4" s="23" t="str">
        <f>'[1]Week SetUp'!$D$10</f>
        <v>ΓΟΥΔΗ</v>
      </c>
      <c r="K4" s="24"/>
      <c r="L4" s="25">
        <f>'[1]Week SetUp'!$A$12</f>
        <v>0</v>
      </c>
      <c r="M4" s="22"/>
      <c r="N4" s="19"/>
      <c r="O4" s="22"/>
      <c r="P4" s="19"/>
      <c r="Q4" s="26" t="str">
        <f>'[1]Week SetUp'!$E$10</f>
        <v>ΠΑΤΣΟΥΡΑΚΟΥ ΘΕΟΔΩΡΑ</v>
      </c>
    </row>
    <row r="5" spans="1:17" s="17" customFormat="1" ht="9.75">
      <c r="A5" s="28"/>
      <c r="B5" s="29" t="s">
        <v>7</v>
      </c>
      <c r="C5" s="29" t="str">
        <f>IF(OR(F2="Week 3",F2="Masters"),"CP","Rank")</f>
        <v>Rank</v>
      </c>
      <c r="D5" s="29" t="s">
        <v>8</v>
      </c>
      <c r="E5" s="30" t="s">
        <v>9</v>
      </c>
      <c r="F5" s="30" t="s">
        <v>10</v>
      </c>
      <c r="G5" s="30"/>
      <c r="H5" s="30" t="s">
        <v>11</v>
      </c>
      <c r="I5" s="30"/>
      <c r="J5" s="29" t="s">
        <v>12</v>
      </c>
      <c r="K5" s="31"/>
      <c r="L5" s="29" t="s">
        <v>13</v>
      </c>
      <c r="M5" s="31"/>
      <c r="N5" s="29" t="s">
        <v>14</v>
      </c>
      <c r="O5" s="31"/>
      <c r="P5" s="29" t="s">
        <v>15</v>
      </c>
      <c r="Q5" s="32"/>
    </row>
    <row r="6" spans="1:17" s="17" customFormat="1" ht="3.75" customHeight="1" thickBot="1">
      <c r="A6" s="33"/>
      <c r="B6" s="34"/>
      <c r="C6" s="34"/>
      <c r="D6" s="34"/>
      <c r="E6" s="35"/>
      <c r="F6" s="35"/>
      <c r="G6" s="36"/>
      <c r="H6" s="35"/>
      <c r="I6" s="37"/>
      <c r="J6" s="34"/>
      <c r="K6" s="37"/>
      <c r="L6" s="34"/>
      <c r="M6" s="37"/>
      <c r="N6" s="34"/>
      <c r="O6" s="37"/>
      <c r="P6" s="34"/>
      <c r="Q6" s="38"/>
    </row>
    <row r="7" spans="1:20" s="49" customFormat="1" ht="10.5" customHeight="1">
      <c r="A7" s="39">
        <v>1</v>
      </c>
      <c r="B7" s="40">
        <f>IF($D7="","",VLOOKUP($D7,'[1]Boys Do Main Draw Prep'!$A$7:$V$23,20))</f>
        <v>0</v>
      </c>
      <c r="C7" s="40">
        <f>IF($D7="","",VLOOKUP($D7,'[1]Boys Do Main Draw Prep'!$A$7:$V$23,21))</f>
        <v>0</v>
      </c>
      <c r="D7" s="41">
        <v>1</v>
      </c>
      <c r="E7" s="42" t="str">
        <f>UPPER(IF($D7="","",VLOOKUP($D7,'[1]Boys Do Main Draw Prep'!$A$7:$V$23,2)))</f>
        <v>ΠΕΡΔΙΚΟΓΙΑΝΝΗΣ</v>
      </c>
      <c r="F7" s="42" t="str">
        <f>IF($D7="","",VLOOKUP($D7,'[1]Boys Do Main Draw Prep'!$A$7:$V$23,3))</f>
        <v>ΣΤΥΛΙΑΝΟΣ</v>
      </c>
      <c r="G7" s="43"/>
      <c r="H7" s="42" t="str">
        <f>IF($D7="","",VLOOKUP($D7,'[1]Boys Do Main Draw Prep'!$A$7:$V$23,4))</f>
        <v>ΗΡΑΚΛΕΙΟ Ο.Α.&amp; Α.</v>
      </c>
      <c r="I7" s="44"/>
      <c r="J7" s="45"/>
      <c r="K7" s="46"/>
      <c r="L7" s="45"/>
      <c r="M7" s="46"/>
      <c r="N7" s="45"/>
      <c r="O7" s="46"/>
      <c r="P7" s="45"/>
      <c r="Q7" s="47"/>
      <c r="R7" s="48"/>
      <c r="T7" s="50" t="e">
        <f>#REF!</f>
        <v>#REF!</v>
      </c>
    </row>
    <row r="8" spans="1:20" s="49" customFormat="1" ht="9" customHeight="1">
      <c r="A8" s="51"/>
      <c r="B8" s="52"/>
      <c r="C8" s="52"/>
      <c r="D8" s="52"/>
      <c r="E8" s="42" t="str">
        <f>UPPER(IF($D7="","",VLOOKUP($D7,'[1]Boys Do Main Draw Prep'!$A$7:$V$23,7)))</f>
        <v>ΣΚΑΛΙΔΑΚΗΣ</v>
      </c>
      <c r="F8" s="42" t="str">
        <f>IF($D7="","",VLOOKUP($D7,'[1]Boys Do Main Draw Prep'!$A$7:$V$23,8))</f>
        <v>ΔΗΜΗΤΡΙΟΣ</v>
      </c>
      <c r="G8" s="43"/>
      <c r="H8" s="42" t="str">
        <f>IF($D7="","",VLOOKUP($D7,'[1]Boys Do Main Draw Prep'!$A$7:$V$23,9))</f>
        <v>Ο.Α.ΧΑΝΙΩΝ</v>
      </c>
      <c r="I8" s="53"/>
      <c r="J8" s="54">
        <f>IF(I8="a",E7,IF(I8="b",E9,""))</f>
      </c>
      <c r="K8" s="46"/>
      <c r="L8" s="45"/>
      <c r="M8" s="46"/>
      <c r="N8" s="45"/>
      <c r="O8" s="46"/>
      <c r="P8" s="45"/>
      <c r="Q8" s="47"/>
      <c r="R8" s="48"/>
      <c r="T8" s="55" t="e">
        <f>#REF!</f>
        <v>#REF!</v>
      </c>
    </row>
    <row r="9" spans="1:20" s="49" customFormat="1" ht="9" customHeight="1">
      <c r="A9" s="51"/>
      <c r="B9" s="56"/>
      <c r="C9" s="56"/>
      <c r="D9" s="56"/>
      <c r="E9" s="57"/>
      <c r="F9" s="57"/>
      <c r="G9" s="36"/>
      <c r="H9" s="57"/>
      <c r="I9" s="58"/>
      <c r="J9" s="59" t="str">
        <f>UPPER(IF(OR(I10="a",I10="as"),E7,IF(OR(I10="b",I10="bs"),E11,)))</f>
        <v>ΠΕΡΔΙΚΟΓΙΑΝΝΗΣ</v>
      </c>
      <c r="K9" s="60"/>
      <c r="L9" s="45"/>
      <c r="M9" s="46"/>
      <c r="N9" s="45"/>
      <c r="O9" s="46"/>
      <c r="P9" s="45"/>
      <c r="Q9" s="47"/>
      <c r="R9" s="48"/>
      <c r="T9" s="55" t="e">
        <f>#REF!</f>
        <v>#REF!</v>
      </c>
    </row>
    <row r="10" spans="1:20" s="49" customFormat="1" ht="9" customHeight="1">
      <c r="A10" s="51"/>
      <c r="B10" s="56"/>
      <c r="C10" s="56"/>
      <c r="D10" s="56"/>
      <c r="E10" s="57"/>
      <c r="F10" s="57"/>
      <c r="G10" s="36"/>
      <c r="H10" s="61" t="s">
        <v>16</v>
      </c>
      <c r="I10" s="62" t="s">
        <v>17</v>
      </c>
      <c r="J10" s="63" t="str">
        <f>UPPER(IF(OR(I10="a",I10="as"),E8,IF(OR(I10="b",I10="bs"),E12,)))</f>
        <v>ΣΚΑΛΙΔΑΚΗΣ</v>
      </c>
      <c r="K10" s="64"/>
      <c r="L10" s="45"/>
      <c r="M10" s="46"/>
      <c r="N10" s="45"/>
      <c r="O10" s="46"/>
      <c r="P10" s="45"/>
      <c r="Q10" s="47"/>
      <c r="R10" s="48"/>
      <c r="T10" s="55" t="e">
        <f>#REF!</f>
        <v>#REF!</v>
      </c>
    </row>
    <row r="11" spans="1:20" s="49" customFormat="1" ht="9" customHeight="1">
      <c r="A11" s="51">
        <v>2</v>
      </c>
      <c r="B11" s="40">
        <f>IF($D11="","",VLOOKUP($D11,'[1]Boys Do Main Draw Prep'!$A$7:$V$23,20))</f>
        <v>0</v>
      </c>
      <c r="C11" s="40">
        <f>IF($D11="","",VLOOKUP($D11,'[1]Boys Do Main Draw Prep'!$A$7:$V$23,21))</f>
        <v>0</v>
      </c>
      <c r="D11" s="41">
        <v>11</v>
      </c>
      <c r="E11" s="65" t="str">
        <f>UPPER(IF($D11="","",VLOOKUP($D11,'[1]Boys Do Main Draw Prep'!$A$7:$V$23,2)))</f>
        <v>ΤΣΟΝΑΚΗΣ</v>
      </c>
      <c r="F11" s="65" t="str">
        <f>IF($D11="","",VLOOKUP($D11,'[1]Boys Do Main Draw Prep'!$A$7:$V$23,3))</f>
        <v>ΚΩΝΣΤΑΝΤΙΝΟΣ</v>
      </c>
      <c r="G11" s="66"/>
      <c r="H11" s="65" t="str">
        <f>IF($D11="","",VLOOKUP($D11,'[1]Boys Do Main Draw Prep'!$A$7:$V$23,4))</f>
        <v>Α.Ο.Α.ΠΑΠΑΓΟΥ</v>
      </c>
      <c r="I11" s="67"/>
      <c r="J11" s="45" t="s">
        <v>18</v>
      </c>
      <c r="K11" s="68"/>
      <c r="L11" s="69"/>
      <c r="M11" s="60"/>
      <c r="N11" s="45"/>
      <c r="O11" s="46"/>
      <c r="P11" s="45"/>
      <c r="Q11" s="47"/>
      <c r="R11" s="48"/>
      <c r="T11" s="55" t="e">
        <f>#REF!</f>
        <v>#REF!</v>
      </c>
    </row>
    <row r="12" spans="1:20" s="49" customFormat="1" ht="9" customHeight="1">
      <c r="A12" s="51"/>
      <c r="B12" s="52"/>
      <c r="C12" s="52"/>
      <c r="D12" s="52"/>
      <c r="E12" s="65" t="str">
        <f>UPPER(IF($D11="","",VLOOKUP($D11,'[1]Boys Do Main Draw Prep'!$A$7:$V$23,7)))</f>
        <v>ΜΠΑΚΟΥΛΑΣ</v>
      </c>
      <c r="F12" s="65" t="str">
        <f>IF($D11="","",VLOOKUP($D11,'[1]Boys Do Main Draw Prep'!$A$7:$V$23,8))</f>
        <v>ΧΡΗΣΤΟΣ-ΑΓΑΠΗΤΟΣ</v>
      </c>
      <c r="G12" s="66"/>
      <c r="H12" s="65" t="str">
        <f>IF($D11="","",VLOOKUP($D11,'[1]Boys Do Main Draw Prep'!$A$7:$V$23,9))</f>
        <v>Ο.Α.ΒΡΙΛΗΣΣΙΩΝ</v>
      </c>
      <c r="I12" s="53"/>
      <c r="J12" s="45"/>
      <c r="K12" s="68"/>
      <c r="L12" s="70"/>
      <c r="M12" s="71"/>
      <c r="N12" s="45"/>
      <c r="O12" s="46"/>
      <c r="P12" s="45"/>
      <c r="Q12" s="47"/>
      <c r="R12" s="48"/>
      <c r="T12" s="55" t="e">
        <f>#REF!</f>
        <v>#REF!</v>
      </c>
    </row>
    <row r="13" spans="1:20" s="49" customFormat="1" ht="9" customHeight="1">
      <c r="A13" s="51"/>
      <c r="B13" s="56"/>
      <c r="C13" s="56"/>
      <c r="D13" s="72"/>
      <c r="E13" s="57"/>
      <c r="F13" s="57"/>
      <c r="G13" s="36"/>
      <c r="H13" s="57"/>
      <c r="I13" s="73"/>
      <c r="J13" s="45"/>
      <c r="K13" s="58"/>
      <c r="L13" s="59" t="str">
        <f>UPPER(IF(OR(K14="a",K14="as"),J9,IF(OR(K14="b",K14="bs"),J17,)))</f>
        <v>ΠΕΡΔΙΚΟΓΙΑΝΝΗΣ</v>
      </c>
      <c r="M13" s="46"/>
      <c r="N13" s="45"/>
      <c r="O13" s="46"/>
      <c r="P13" s="45"/>
      <c r="Q13" s="47"/>
      <c r="R13" s="48"/>
      <c r="T13" s="55" t="e">
        <f>#REF!</f>
        <v>#REF!</v>
      </c>
    </row>
    <row r="14" spans="1:20" s="49" customFormat="1" ht="9" customHeight="1">
      <c r="A14" s="51"/>
      <c r="B14" s="56"/>
      <c r="C14" s="56"/>
      <c r="D14" s="72"/>
      <c r="E14" s="57"/>
      <c r="F14" s="57"/>
      <c r="G14" s="36"/>
      <c r="H14" s="57"/>
      <c r="I14" s="73"/>
      <c r="J14" s="61" t="s">
        <v>16</v>
      </c>
      <c r="K14" s="62" t="s">
        <v>17</v>
      </c>
      <c r="L14" s="63" t="str">
        <f>UPPER(IF(OR(K14="a",K14="as"),J10,IF(OR(K14="b",K14="bs"),J18,)))</f>
        <v>ΣΚΑΛΙΔΑΚΗΣ</v>
      </c>
      <c r="M14" s="64"/>
      <c r="N14" s="45"/>
      <c r="O14" s="46"/>
      <c r="P14" s="45"/>
      <c r="Q14" s="47"/>
      <c r="R14" s="48"/>
      <c r="T14" s="55" t="e">
        <f>#REF!</f>
        <v>#REF!</v>
      </c>
    </row>
    <row r="15" spans="1:20" s="49" customFormat="1" ht="9" customHeight="1">
      <c r="A15" s="74">
        <v>3</v>
      </c>
      <c r="B15" s="40">
        <f>IF($D15="","",VLOOKUP($D15,'[1]Boys Do Main Draw Prep'!$A$7:$V$23,20))</f>
        <v>0</v>
      </c>
      <c r="C15" s="40">
        <f>IF($D15="","",VLOOKUP($D15,'[1]Boys Do Main Draw Prep'!$A$7:$V$23,21))</f>
        <v>0</v>
      </c>
      <c r="D15" s="41">
        <v>13</v>
      </c>
      <c r="E15" s="65" t="str">
        <f>UPPER(IF($D15="","",VLOOKUP($D15,'[1]Boys Do Main Draw Prep'!$A$7:$V$23,2)))</f>
        <v>ΣΠΑΘΗΣ</v>
      </c>
      <c r="F15" s="65" t="str">
        <f>IF($D15="","",VLOOKUP($D15,'[1]Boys Do Main Draw Prep'!$A$7:$V$23,3))</f>
        <v>ΜΑΡΙΝΟΣ</v>
      </c>
      <c r="G15" s="66"/>
      <c r="H15" s="65" t="str">
        <f>IF($D15="","",VLOOKUP($D15,'[1]Boys Do Main Draw Prep'!$A$7:$V$23,4))</f>
        <v>Α.Ο.Α.ΗΛΙΟΥΠΟΛΗΣ</v>
      </c>
      <c r="I15" s="44"/>
      <c r="J15" s="45"/>
      <c r="K15" s="68"/>
      <c r="L15" s="45" t="s">
        <v>19</v>
      </c>
      <c r="M15" s="68"/>
      <c r="N15" s="69"/>
      <c r="O15" s="46"/>
      <c r="P15" s="45"/>
      <c r="Q15" s="47"/>
      <c r="R15" s="48"/>
      <c r="T15" s="55" t="e">
        <f>#REF!</f>
        <v>#REF!</v>
      </c>
    </row>
    <row r="16" spans="1:20" s="49" customFormat="1" ht="9" customHeight="1" thickBot="1">
      <c r="A16" s="51"/>
      <c r="B16" s="52"/>
      <c r="C16" s="52"/>
      <c r="D16" s="52"/>
      <c r="E16" s="65" t="str">
        <f>UPPER(IF($D15="","",VLOOKUP($D15,'[1]Boys Do Main Draw Prep'!$A$7:$V$23,7)))</f>
        <v>ΣΒΗΓΚΑΣ</v>
      </c>
      <c r="F16" s="65" t="str">
        <f>IF($D15="","",VLOOKUP($D15,'[1]Boys Do Main Draw Prep'!$A$7:$V$23,8))</f>
        <v>ΠΑΝΑΓΙΩΤΗΣ</v>
      </c>
      <c r="G16" s="66"/>
      <c r="H16" s="65" t="str">
        <f>IF($D15="","",VLOOKUP($D15,'[1]Boys Do Main Draw Prep'!$A$7:$V$23,9))</f>
        <v>Α.Ο.Α.ΗΛΙΟΥΠΟΛΗΣ</v>
      </c>
      <c r="I16" s="53"/>
      <c r="J16" s="54">
        <f>IF(I16="a",E15,IF(I16="b",E17,""))</f>
      </c>
      <c r="K16" s="68"/>
      <c r="L16" s="45"/>
      <c r="M16" s="68"/>
      <c r="N16" s="45"/>
      <c r="O16" s="46"/>
      <c r="P16" s="45"/>
      <c r="Q16" s="47"/>
      <c r="R16" s="48"/>
      <c r="T16" s="75" t="e">
        <f>#REF!</f>
        <v>#REF!</v>
      </c>
    </row>
    <row r="17" spans="1:18" s="49" customFormat="1" ht="9" customHeight="1">
      <c r="A17" s="51"/>
      <c r="B17" s="56"/>
      <c r="C17" s="56"/>
      <c r="D17" s="72"/>
      <c r="E17" s="57"/>
      <c r="F17" s="57"/>
      <c r="G17" s="36"/>
      <c r="H17" s="57"/>
      <c r="I17" s="58"/>
      <c r="J17" s="59" t="str">
        <f>UPPER(IF(OR(I18="a",I18="as"),E15,IF(OR(I18="b",I18="bs"),E19,)))</f>
        <v>ΣΠΑΘΗΣ</v>
      </c>
      <c r="K17" s="76"/>
      <c r="L17" s="45"/>
      <c r="M17" s="68"/>
      <c r="N17" s="45"/>
      <c r="O17" s="46"/>
      <c r="P17" s="45"/>
      <c r="Q17" s="47"/>
      <c r="R17" s="48"/>
    </row>
    <row r="18" spans="1:18" s="49" customFormat="1" ht="9" customHeight="1">
      <c r="A18" s="51"/>
      <c r="B18" s="56"/>
      <c r="C18" s="56"/>
      <c r="D18" s="72"/>
      <c r="E18" s="57"/>
      <c r="F18" s="57"/>
      <c r="G18" s="36"/>
      <c r="H18" s="61" t="s">
        <v>16</v>
      </c>
      <c r="I18" s="62" t="s">
        <v>20</v>
      </c>
      <c r="J18" s="63" t="str">
        <f>UPPER(IF(OR(I18="a",I18="as"),E16,IF(OR(I18="b",I18="bs"),E20,)))</f>
        <v>ΣΒΗΓΚΑΣ</v>
      </c>
      <c r="K18" s="53"/>
      <c r="L18" s="45"/>
      <c r="M18" s="68"/>
      <c r="N18" s="45"/>
      <c r="O18" s="46"/>
      <c r="P18" s="45"/>
      <c r="Q18" s="47"/>
      <c r="R18" s="48"/>
    </row>
    <row r="19" spans="1:18" s="49" customFormat="1" ht="9" customHeight="1">
      <c r="A19" s="51">
        <v>4</v>
      </c>
      <c r="B19" s="40">
        <f>IF($D19="","",VLOOKUP($D19,'[1]Boys Do Main Draw Prep'!$A$7:$V$23,20))</f>
        <v>0</v>
      </c>
      <c r="C19" s="40">
        <f>IF($D19="","",VLOOKUP($D19,'[1]Boys Do Main Draw Prep'!$A$7:$V$23,21))</f>
        <v>0</v>
      </c>
      <c r="D19" s="41">
        <v>14</v>
      </c>
      <c r="E19" s="65" t="str">
        <f>UPPER(IF($D19="","",VLOOKUP($D19,'[1]Boys Do Main Draw Prep'!$A$7:$V$23,2)))</f>
        <v>ΞΕΝΟΥΛΕΑΣ</v>
      </c>
      <c r="F19" s="65" t="str">
        <f>IF($D19="","",VLOOKUP($D19,'[1]Boys Do Main Draw Prep'!$A$7:$V$23,3))</f>
        <v>ΦΩΤΙΟΣ</v>
      </c>
      <c r="G19" s="66"/>
      <c r="H19" s="65" t="str">
        <f>IF($D19="","",VLOOKUP($D19,'[1]Boys Do Main Draw Prep'!$A$7:$V$23,4))</f>
        <v>Α.Ο.Α.ΠΑΠΑΓΟΥ</v>
      </c>
      <c r="I19" s="67"/>
      <c r="J19" s="45" t="s">
        <v>21</v>
      </c>
      <c r="K19" s="46"/>
      <c r="L19" s="69"/>
      <c r="M19" s="76"/>
      <c r="N19" s="45"/>
      <c r="O19" s="46"/>
      <c r="P19" s="45"/>
      <c r="Q19" s="47"/>
      <c r="R19" s="48"/>
    </row>
    <row r="20" spans="1:18" s="49" customFormat="1" ht="9" customHeight="1">
      <c r="A20" s="51"/>
      <c r="B20" s="52"/>
      <c r="C20" s="52"/>
      <c r="D20" s="52"/>
      <c r="E20" s="65" t="str">
        <f>UPPER(IF($D19="","",VLOOKUP($D19,'[1]Boys Do Main Draw Prep'!$A$7:$V$23,7)))</f>
        <v>ΞΕΝΟΥΛΕΑΣ</v>
      </c>
      <c r="F20" s="65" t="str">
        <f>IF($D19="","",VLOOKUP($D19,'[1]Boys Do Main Draw Prep'!$A$7:$V$23,8))</f>
        <v>ΕΥΣΤΡΑΤΙΟΣ</v>
      </c>
      <c r="G20" s="66"/>
      <c r="H20" s="65" t="str">
        <f>IF($D19="","",VLOOKUP($D19,'[1]Boys Do Main Draw Prep'!$A$7:$V$23,9))</f>
        <v>Α.Ο.Α.ΠΑΠΑΓΟΥ</v>
      </c>
      <c r="I20" s="53"/>
      <c r="J20" s="45"/>
      <c r="K20" s="46"/>
      <c r="L20" s="70"/>
      <c r="M20" s="77"/>
      <c r="N20" s="45"/>
      <c r="O20" s="46"/>
      <c r="P20" s="45"/>
      <c r="Q20" s="47"/>
      <c r="R20" s="48"/>
    </row>
    <row r="21" spans="1:18" s="49" customFormat="1" ht="9" customHeight="1">
      <c r="A21" s="51"/>
      <c r="B21" s="56"/>
      <c r="C21" s="56"/>
      <c r="D21" s="56"/>
      <c r="E21" s="57"/>
      <c r="F21" s="57"/>
      <c r="G21" s="36"/>
      <c r="H21" s="57"/>
      <c r="I21" s="73"/>
      <c r="J21" s="45"/>
      <c r="K21" s="46"/>
      <c r="L21" s="45"/>
      <c r="M21" s="58"/>
      <c r="N21" s="59" t="str">
        <f>UPPER(IF(OR(M22="a",M22="as"),L13,IF(OR(M22="b",M22="bs"),L29,)))</f>
        <v>ΠΕΡΔΙΚΟΓΙΑΝΝΗΣ</v>
      </c>
      <c r="O21" s="46"/>
      <c r="P21" s="45"/>
      <c r="Q21" s="47"/>
      <c r="R21" s="48"/>
    </row>
    <row r="22" spans="1:18" s="49" customFormat="1" ht="9" customHeight="1">
      <c r="A22" s="51"/>
      <c r="B22" s="56"/>
      <c r="C22" s="56"/>
      <c r="D22" s="56"/>
      <c r="E22" s="57"/>
      <c r="F22" s="57"/>
      <c r="G22" s="36"/>
      <c r="H22" s="57"/>
      <c r="I22" s="73"/>
      <c r="J22" s="45"/>
      <c r="K22" s="46"/>
      <c r="L22" s="61" t="s">
        <v>16</v>
      </c>
      <c r="M22" s="62" t="s">
        <v>17</v>
      </c>
      <c r="N22" s="63" t="str">
        <f>UPPER(IF(OR(M22="a",M22="as"),L14,IF(OR(M22="b",M22="bs"),L30,)))</f>
        <v>ΣΚΑΛΙΔΑΚΗΣ</v>
      </c>
      <c r="O22" s="64"/>
      <c r="P22" s="45"/>
      <c r="Q22" s="47"/>
      <c r="R22" s="48"/>
    </row>
    <row r="23" spans="1:18" s="49" customFormat="1" ht="9" customHeight="1">
      <c r="A23" s="39">
        <v>5</v>
      </c>
      <c r="B23" s="40">
        <f>IF($D23="","",VLOOKUP($D23,'[1]Boys Do Main Draw Prep'!$A$7:$V$23,20))</f>
        <v>0</v>
      </c>
      <c r="C23" s="40">
        <f>IF($D23="","",VLOOKUP($D23,'[1]Boys Do Main Draw Prep'!$A$7:$V$23,21))</f>
        <v>0</v>
      </c>
      <c r="D23" s="41">
        <v>3</v>
      </c>
      <c r="E23" s="42" t="str">
        <f>UPPER(IF($D23="","",VLOOKUP($D23,'[1]Boys Do Main Draw Prep'!$A$7:$V$23,2)))</f>
        <v>ΚΑΛΠΑΚΙΔΗΣ</v>
      </c>
      <c r="F23" s="42" t="str">
        <f>IF($D23="","",VLOOKUP($D23,'[1]Boys Do Main Draw Prep'!$A$7:$V$23,3))</f>
        <v>ΣΤΑΥΡΟΣ</v>
      </c>
      <c r="G23" s="43"/>
      <c r="H23" s="42" t="str">
        <f>IF($D23="","",VLOOKUP($D23,'[1]Boys Do Main Draw Prep'!$A$7:$V$23,4))</f>
        <v>Ο.Α.ΠΕΤΡΟΥΠΟΛΗΣ</v>
      </c>
      <c r="I23" s="44"/>
      <c r="J23" s="45"/>
      <c r="K23" s="46"/>
      <c r="L23" s="45"/>
      <c r="M23" s="68"/>
      <c r="N23" s="45" t="s">
        <v>22</v>
      </c>
      <c r="O23" s="68"/>
      <c r="P23" s="45"/>
      <c r="Q23" s="47"/>
      <c r="R23" s="48"/>
    </row>
    <row r="24" spans="1:18" s="49" customFormat="1" ht="9" customHeight="1">
      <c r="A24" s="51"/>
      <c r="B24" s="52"/>
      <c r="C24" s="52"/>
      <c r="D24" s="52"/>
      <c r="E24" s="42" t="str">
        <f>UPPER(IF($D23="","",VLOOKUP($D23,'[1]Boys Do Main Draw Prep'!$A$7:$V$23,7)))</f>
        <v>ΚΩΣΤΑΡΕΛΟΣ</v>
      </c>
      <c r="F24" s="42" t="str">
        <f>IF($D23="","",VLOOKUP($D23,'[1]Boys Do Main Draw Prep'!$A$7:$V$23,8))</f>
        <v>ΒΑΣΙΛΕΙΟΣ</v>
      </c>
      <c r="G24" s="43"/>
      <c r="H24" s="42" t="str">
        <f>IF($D23="","",VLOOKUP($D23,'[1]Boys Do Main Draw Prep'!$A$7:$V$23,9))</f>
        <v>Ο.Α.ΠΕΤΡΟΥΠΟΛΗΣ</v>
      </c>
      <c r="I24" s="53"/>
      <c r="J24" s="54">
        <f>IF(I24="a",E23,IF(I24="b",E25,""))</f>
      </c>
      <c r="K24" s="46"/>
      <c r="L24" s="45"/>
      <c r="M24" s="68"/>
      <c r="N24" s="45"/>
      <c r="O24" s="68"/>
      <c r="P24" s="45"/>
      <c r="Q24" s="47"/>
      <c r="R24" s="48"/>
    </row>
    <row r="25" spans="1:18" s="49" customFormat="1" ht="9" customHeight="1">
      <c r="A25" s="51"/>
      <c r="B25" s="56"/>
      <c r="C25" s="56"/>
      <c r="D25" s="56"/>
      <c r="E25" s="57"/>
      <c r="F25" s="57"/>
      <c r="G25" s="36"/>
      <c r="H25" s="57"/>
      <c r="I25" s="58"/>
      <c r="J25" s="59" t="str">
        <f>UPPER(IF(OR(I26="a",I26="as"),E23,IF(OR(I26="b",I26="bs"),E27,)))</f>
        <v>ΤΑΣΟΥΛΗΣ</v>
      </c>
      <c r="K25" s="60"/>
      <c r="L25" s="45"/>
      <c r="M25" s="68"/>
      <c r="N25" s="45"/>
      <c r="O25" s="68"/>
      <c r="P25" s="45"/>
      <c r="Q25" s="47"/>
      <c r="R25" s="48"/>
    </row>
    <row r="26" spans="1:18" s="49" customFormat="1" ht="9" customHeight="1">
      <c r="A26" s="51"/>
      <c r="B26" s="56"/>
      <c r="C26" s="56"/>
      <c r="D26" s="56"/>
      <c r="E26" s="57"/>
      <c r="F26" s="57"/>
      <c r="G26" s="36"/>
      <c r="H26" s="61" t="s">
        <v>16</v>
      </c>
      <c r="I26" s="62" t="s">
        <v>23</v>
      </c>
      <c r="J26" s="63" t="str">
        <f>UPPER(IF(OR(I26="a",I26="as"),E24,IF(OR(I26="b",I26="bs"),E28,)))</f>
        <v>ΜΑΝΕΚΑΣ</v>
      </c>
      <c r="K26" s="64"/>
      <c r="L26" s="45"/>
      <c r="M26" s="68"/>
      <c r="N26" s="45"/>
      <c r="O26" s="68"/>
      <c r="P26" s="45"/>
      <c r="Q26" s="47"/>
      <c r="R26" s="48"/>
    </row>
    <row r="27" spans="1:18" s="49" customFormat="1" ht="9" customHeight="1">
      <c r="A27" s="51">
        <v>6</v>
      </c>
      <c r="B27" s="40">
        <f>IF($D27="","",VLOOKUP($D27,'[1]Boys Do Main Draw Prep'!$A$7:$V$23,20))</f>
        <v>0</v>
      </c>
      <c r="C27" s="40">
        <f>IF($D27="","",VLOOKUP($D27,'[1]Boys Do Main Draw Prep'!$A$7:$V$23,21))</f>
        <v>0</v>
      </c>
      <c r="D27" s="41">
        <v>8</v>
      </c>
      <c r="E27" s="65" t="str">
        <f>UPPER(IF($D27="","",VLOOKUP($D27,'[1]Boys Do Main Draw Prep'!$A$7:$V$23,2)))</f>
        <v>ΤΑΣΟΥΛΗΣ</v>
      </c>
      <c r="F27" s="65" t="str">
        <f>IF($D27="","",VLOOKUP($D27,'[1]Boys Do Main Draw Prep'!$A$7:$V$23,3))</f>
        <v>ΒΑΣΙΛΕΙΟΣ</v>
      </c>
      <c r="G27" s="66"/>
      <c r="H27" s="65" t="str">
        <f>IF($D27="","",VLOOKUP($D27,'[1]Boys Do Main Draw Prep'!$A$7:$V$23,4))</f>
        <v>Α.Ο.Α.ΗΛΙΟΥΠΟΛΗΣ</v>
      </c>
      <c r="I27" s="67"/>
      <c r="J27" s="45" t="s">
        <v>24</v>
      </c>
      <c r="K27" s="68"/>
      <c r="L27" s="69"/>
      <c r="M27" s="76"/>
      <c r="N27" s="45"/>
      <c r="O27" s="68"/>
      <c r="P27" s="45"/>
      <c r="Q27" s="47"/>
      <c r="R27" s="48"/>
    </row>
    <row r="28" spans="1:18" s="49" customFormat="1" ht="9" customHeight="1">
      <c r="A28" s="51"/>
      <c r="B28" s="52"/>
      <c r="C28" s="52"/>
      <c r="D28" s="52"/>
      <c r="E28" s="65" t="str">
        <f>UPPER(IF($D27="","",VLOOKUP($D27,'[1]Boys Do Main Draw Prep'!$A$7:$V$23,7)))</f>
        <v>ΜΑΝΕΚΑΣ</v>
      </c>
      <c r="F28" s="65" t="str">
        <f>IF($D27="","",VLOOKUP($D27,'[1]Boys Do Main Draw Prep'!$A$7:$V$23,8))</f>
        <v>ΑΘΑΝΑΣΙΟΣ</v>
      </c>
      <c r="G28" s="66"/>
      <c r="H28" s="65" t="str">
        <f>IF($D27="","",VLOOKUP($D27,'[1]Boys Do Main Draw Prep'!$A$7:$V$23,9))</f>
        <v>Ο.Α.ΙΩΑΝΝΙΝΩΝ</v>
      </c>
      <c r="I28" s="53"/>
      <c r="J28" s="45"/>
      <c r="K28" s="68"/>
      <c r="L28" s="70"/>
      <c r="M28" s="77"/>
      <c r="N28" s="45"/>
      <c r="O28" s="68"/>
      <c r="P28" s="45"/>
      <c r="Q28" s="47"/>
      <c r="R28" s="48"/>
    </row>
    <row r="29" spans="1:18" s="49" customFormat="1" ht="9" customHeight="1">
      <c r="A29" s="51"/>
      <c r="B29" s="56"/>
      <c r="C29" s="56"/>
      <c r="D29" s="72"/>
      <c r="E29" s="57"/>
      <c r="F29" s="57"/>
      <c r="G29" s="36"/>
      <c r="H29" s="57"/>
      <c r="I29" s="73"/>
      <c r="J29" s="45"/>
      <c r="K29" s="58"/>
      <c r="L29" s="59" t="str">
        <f>UPPER(IF(OR(K30="a",K30="as"),J25,IF(OR(K30="b",K30="bs"),J33,)))</f>
        <v>ΤΑΣΟΥΛΗΣ</v>
      </c>
      <c r="M29" s="68"/>
      <c r="N29" s="45"/>
      <c r="O29" s="68"/>
      <c r="P29" s="45"/>
      <c r="Q29" s="47"/>
      <c r="R29" s="48"/>
    </row>
    <row r="30" spans="1:18" s="49" customFormat="1" ht="9" customHeight="1">
      <c r="A30" s="51"/>
      <c r="B30" s="56"/>
      <c r="C30" s="56"/>
      <c r="D30" s="72"/>
      <c r="E30" s="57"/>
      <c r="F30" s="57"/>
      <c r="G30" s="36"/>
      <c r="H30" s="57"/>
      <c r="I30" s="73"/>
      <c r="J30" s="61" t="s">
        <v>16</v>
      </c>
      <c r="K30" s="62" t="s">
        <v>20</v>
      </c>
      <c r="L30" s="63" t="str">
        <f>UPPER(IF(OR(K30="a",K30="as"),J26,IF(OR(K30="b",K30="bs"),J34,)))</f>
        <v>ΜΑΝΕΚΑΣ</v>
      </c>
      <c r="M30" s="53"/>
      <c r="N30" s="45"/>
      <c r="O30" s="68"/>
      <c r="P30" s="45"/>
      <c r="Q30" s="47"/>
      <c r="R30" s="48"/>
    </row>
    <row r="31" spans="1:18" s="49" customFormat="1" ht="9" customHeight="1">
      <c r="A31" s="74">
        <v>7</v>
      </c>
      <c r="B31" s="40">
        <f>IF($D31="","",VLOOKUP($D31,'[1]Boys Do Main Draw Prep'!$A$7:$V$23,20))</f>
        <v>0</v>
      </c>
      <c r="C31" s="40">
        <f>IF($D31="","",VLOOKUP($D31,'[1]Boys Do Main Draw Prep'!$A$7:$V$23,21))</f>
        <v>0</v>
      </c>
      <c r="D31" s="41">
        <v>12</v>
      </c>
      <c r="E31" s="65" t="str">
        <f>UPPER(IF($D31="","",VLOOKUP($D31,'[1]Boys Do Main Draw Prep'!$A$7:$V$23,2)))</f>
        <v>ΚΑΝΙΑΡΗΣ</v>
      </c>
      <c r="F31" s="65" t="str">
        <f>IF($D31="","",VLOOKUP($D31,'[1]Boys Do Main Draw Prep'!$A$7:$V$23,3))</f>
        <v>ΧΑΡΑΛΑΜΠΟΣ</v>
      </c>
      <c r="G31" s="66"/>
      <c r="H31" s="65" t="str">
        <f>IF($D31="","",VLOOKUP($D31,'[1]Boys Do Main Draw Prep'!$A$7:$V$23,4))</f>
        <v>Γ.Ο.ΠΕΡΙΣΤΕΡΙΟΥ Γ.ΠΑΛΑΣΚΑΣ</v>
      </c>
      <c r="I31" s="44"/>
      <c r="J31" s="45"/>
      <c r="K31" s="68"/>
      <c r="L31" s="45" t="s">
        <v>25</v>
      </c>
      <c r="M31" s="46"/>
      <c r="N31" s="69"/>
      <c r="O31" s="68"/>
      <c r="P31" s="45"/>
      <c r="Q31" s="47"/>
      <c r="R31" s="48"/>
    </row>
    <row r="32" spans="1:18" s="49" customFormat="1" ht="9" customHeight="1">
      <c r="A32" s="51"/>
      <c r="B32" s="52"/>
      <c r="C32" s="52"/>
      <c r="D32" s="52"/>
      <c r="E32" s="65" t="str">
        <f>UPPER(IF($D31="","",VLOOKUP($D31,'[1]Boys Do Main Draw Prep'!$A$7:$V$23,7)))</f>
        <v>ΝΗΜΑΣ</v>
      </c>
      <c r="F32" s="65" t="str">
        <f>IF($D31="","",VLOOKUP($D31,'[1]Boys Do Main Draw Prep'!$A$7:$V$23,8))</f>
        <v>ΕΜΜΑΝΟΥΗΛ</v>
      </c>
      <c r="G32" s="66"/>
      <c r="H32" s="65" t="str">
        <f>IF($D31="","",VLOOKUP($D31,'[1]Boys Do Main Draw Prep'!$A$7:$V$23,9))</f>
        <v>Γ.Ο.ΠΕΡΙΣΤΕΡΙΟΥ Γ.ΠΑΛΑΣΚΑΣ</v>
      </c>
      <c r="I32" s="53"/>
      <c r="J32" s="54">
        <f>IF(I32="a",E31,IF(I32="b",E33,""))</f>
      </c>
      <c r="K32" s="68"/>
      <c r="L32" s="45"/>
      <c r="M32" s="46"/>
      <c r="N32" s="45"/>
      <c r="O32" s="68"/>
      <c r="P32" s="45"/>
      <c r="Q32" s="47"/>
      <c r="R32" s="48"/>
    </row>
    <row r="33" spans="1:18" s="49" customFormat="1" ht="9" customHeight="1">
      <c r="A33" s="51"/>
      <c r="B33" s="56"/>
      <c r="C33" s="56"/>
      <c r="D33" s="72"/>
      <c r="E33" s="57"/>
      <c r="F33" s="57"/>
      <c r="G33" s="36"/>
      <c r="H33" s="57"/>
      <c r="I33" s="58"/>
      <c r="J33" s="59" t="str">
        <f>UPPER(IF(OR(I34="a",I34="as"),E31,IF(OR(I34="b",I34="bs"),E35,)))</f>
        <v>ΧΑΡΑΛΑΜΠΙΔΗΣ</v>
      </c>
      <c r="K33" s="76"/>
      <c r="L33" s="45"/>
      <c r="M33" s="46"/>
      <c r="N33" s="45"/>
      <c r="O33" s="68"/>
      <c r="P33" s="45"/>
      <c r="Q33" s="47"/>
      <c r="R33" s="48"/>
    </row>
    <row r="34" spans="1:18" s="49" customFormat="1" ht="9" customHeight="1">
      <c r="A34" s="51"/>
      <c r="B34" s="56"/>
      <c r="C34" s="56"/>
      <c r="D34" s="72"/>
      <c r="E34" s="57"/>
      <c r="F34" s="57"/>
      <c r="G34" s="36"/>
      <c r="H34" s="61" t="s">
        <v>16</v>
      </c>
      <c r="I34" s="62" t="s">
        <v>26</v>
      </c>
      <c r="J34" s="63" t="str">
        <f>UPPER(IF(OR(I34="a",I34="as"),E32,IF(OR(I34="b",I34="bs"),E36,)))</f>
        <v>ΠΑΤΡΙΚΙΟΣ</v>
      </c>
      <c r="K34" s="53"/>
      <c r="L34" s="45"/>
      <c r="M34" s="46"/>
      <c r="N34" s="45"/>
      <c r="O34" s="68"/>
      <c r="P34" s="45"/>
      <c r="Q34" s="47"/>
      <c r="R34" s="48"/>
    </row>
    <row r="35" spans="1:18" s="49" customFormat="1" ht="9" customHeight="1">
      <c r="A35" s="51">
        <v>8</v>
      </c>
      <c r="B35" s="40">
        <f>IF($D35="","",VLOOKUP($D35,'[1]Boys Do Main Draw Prep'!$A$7:$V$23,20))</f>
        <v>0</v>
      </c>
      <c r="C35" s="40">
        <f>IF($D35="","",VLOOKUP($D35,'[1]Boys Do Main Draw Prep'!$A$7:$V$23,21))</f>
        <v>0</v>
      </c>
      <c r="D35" s="41">
        <v>10</v>
      </c>
      <c r="E35" s="65" t="str">
        <f>UPPER(IF($D35="","",VLOOKUP($D35,'[1]Boys Do Main Draw Prep'!$A$7:$V$23,2)))</f>
        <v>ΧΑΡΑΛΑΜΠΙΔΗΣ</v>
      </c>
      <c r="F35" s="65" t="str">
        <f>IF($D35="","",VLOOKUP($D35,'[1]Boys Do Main Draw Prep'!$A$7:$V$23,3))</f>
        <v>ΣΩΚΡΑΤΗΣ</v>
      </c>
      <c r="G35" s="66"/>
      <c r="H35" s="65" t="str">
        <f>IF($D35="","",VLOOKUP($D35,'[1]Boys Do Main Draw Prep'!$A$7:$V$23,4))</f>
        <v>Ο.Α.ΑΛΕΞΑΝΔΡΟΥΠΟΛΗΣ</v>
      </c>
      <c r="I35" s="67"/>
      <c r="J35" s="45" t="s">
        <v>25</v>
      </c>
      <c r="K35" s="46"/>
      <c r="L35" s="69"/>
      <c r="M35" s="60"/>
      <c r="N35" s="45"/>
      <c r="O35" s="68"/>
      <c r="P35" s="45"/>
      <c r="Q35" s="47"/>
      <c r="R35" s="48"/>
    </row>
    <row r="36" spans="1:18" s="49" customFormat="1" ht="9" customHeight="1">
      <c r="A36" s="51"/>
      <c r="B36" s="52"/>
      <c r="C36" s="52"/>
      <c r="D36" s="52"/>
      <c r="E36" s="65" t="str">
        <f>UPPER(IF($D35="","",VLOOKUP($D35,'[1]Boys Do Main Draw Prep'!$A$7:$V$23,7)))</f>
        <v>ΠΑΤΡΙΚΙΟΣ</v>
      </c>
      <c r="F36" s="65" t="str">
        <f>IF($D35="","",VLOOKUP($D35,'[1]Boys Do Main Draw Prep'!$A$7:$V$23,8))</f>
        <v>ΝΙΚΟΛΑΟΣ</v>
      </c>
      <c r="G36" s="66"/>
      <c r="H36" s="65" t="str">
        <f>IF($D35="","",VLOOKUP($D35,'[1]Boys Do Main Draw Prep'!$A$7:$V$23,9))</f>
        <v>Σ.Α.ΣΕΡΡΩΝ</v>
      </c>
      <c r="I36" s="53"/>
      <c r="J36" s="45"/>
      <c r="K36" s="46"/>
      <c r="L36" s="70"/>
      <c r="M36" s="71"/>
      <c r="N36" s="45"/>
      <c r="O36" s="68"/>
      <c r="P36" s="45"/>
      <c r="Q36" s="47"/>
      <c r="R36" s="48"/>
    </row>
    <row r="37" spans="1:18" s="49" customFormat="1" ht="9" customHeight="1">
      <c r="A37" s="51"/>
      <c r="B37" s="56"/>
      <c r="C37" s="56"/>
      <c r="D37" s="72"/>
      <c r="E37" s="57"/>
      <c r="F37" s="57"/>
      <c r="G37" s="36"/>
      <c r="H37" s="57"/>
      <c r="I37" s="73"/>
      <c r="J37" s="45"/>
      <c r="K37" s="46"/>
      <c r="L37" s="45"/>
      <c r="M37" s="46"/>
      <c r="N37" s="46"/>
      <c r="O37" s="58"/>
      <c r="P37" s="59" t="str">
        <f>UPPER(IF(OR(O38="a",O38="as"),N21,IF(OR(O38="b",O38="bs"),N53,)))</f>
        <v>ΙΩΑΝΝΙΔΗΣ</v>
      </c>
      <c r="Q37" s="78"/>
      <c r="R37" s="48"/>
    </row>
    <row r="38" spans="1:18" s="49" customFormat="1" ht="9" customHeight="1">
      <c r="A38" s="51"/>
      <c r="B38" s="56"/>
      <c r="C38" s="56"/>
      <c r="D38" s="72"/>
      <c r="E38" s="57"/>
      <c r="F38" s="57"/>
      <c r="G38" s="36"/>
      <c r="H38" s="57"/>
      <c r="I38" s="73"/>
      <c r="J38" s="45"/>
      <c r="K38" s="46"/>
      <c r="L38" s="45"/>
      <c r="M38" s="46"/>
      <c r="N38" s="61" t="s">
        <v>16</v>
      </c>
      <c r="O38" s="62" t="s">
        <v>26</v>
      </c>
      <c r="P38" s="63" t="str">
        <f>UPPER(IF(OR(O38="a",O38="as"),N22,IF(OR(O38="b",O38="bs"),N54,)))</f>
        <v>ΚΑΛΑΜΩΤΟΥΣΑΚΗΣ</v>
      </c>
      <c r="Q38" s="79"/>
      <c r="R38" s="48"/>
    </row>
    <row r="39" spans="1:18" s="49" customFormat="1" ht="9" customHeight="1">
      <c r="A39" s="74">
        <v>9</v>
      </c>
      <c r="B39" s="40">
        <f>IF($D39="","",VLOOKUP($D39,'[1]Boys Do Main Draw Prep'!$A$7:$V$23,20))</f>
        <v>0</v>
      </c>
      <c r="C39" s="40">
        <f>IF($D39="","",VLOOKUP($D39,'[1]Boys Do Main Draw Prep'!$A$7:$V$23,21))</f>
        <v>0</v>
      </c>
      <c r="D39" s="41">
        <v>9</v>
      </c>
      <c r="E39" s="65" t="str">
        <f>UPPER(IF($D39="","",VLOOKUP($D39,'[1]Boys Do Main Draw Prep'!$A$7:$V$23,2)))</f>
        <v>ΚΟΥΤΣΑΦΤΗΣ</v>
      </c>
      <c r="F39" s="65" t="str">
        <f>IF($D39="","",VLOOKUP($D39,'[1]Boys Do Main Draw Prep'!$A$7:$V$23,3))</f>
        <v>ΑΠΟΣΤΟΛΟΣ</v>
      </c>
      <c r="G39" s="66"/>
      <c r="H39" s="65" t="str">
        <f>IF($D39="","",VLOOKUP($D39,'[1]Boys Do Main Draw Prep'!$A$7:$V$23,4))</f>
        <v>Α.Σ.ΑΚΡΟΠΟΛΙΣ</v>
      </c>
      <c r="I39" s="44"/>
      <c r="J39" s="45"/>
      <c r="K39" s="46"/>
      <c r="L39" s="45"/>
      <c r="M39" s="46"/>
      <c r="N39" s="45"/>
      <c r="O39" s="68"/>
      <c r="P39" s="69" t="s">
        <v>27</v>
      </c>
      <c r="Q39" s="47"/>
      <c r="R39" s="48"/>
    </row>
    <row r="40" spans="1:18" s="49" customFormat="1" ht="9" customHeight="1">
      <c r="A40" s="51"/>
      <c r="B40" s="52"/>
      <c r="C40" s="52"/>
      <c r="D40" s="52"/>
      <c r="E40" s="65" t="str">
        <f>UPPER(IF($D39="","",VLOOKUP($D39,'[1]Boys Do Main Draw Prep'!$A$7:$V$23,7)))</f>
        <v>ΤΣΙΤΣΙΠΑΣ</v>
      </c>
      <c r="F40" s="65" t="str">
        <f>IF($D39="","",VLOOKUP($D39,'[1]Boys Do Main Draw Prep'!$A$7:$V$23,8))</f>
        <v>ΣΤΕΦΑΝΟΣ</v>
      </c>
      <c r="G40" s="66"/>
      <c r="H40" s="65" t="str">
        <f>IF($D39="","",VLOOKUP($D39,'[1]Boys Do Main Draw Prep'!$A$7:$V$23,9))</f>
        <v>Ο.Α.ΓΛΥΦΑΔΑΣ</v>
      </c>
      <c r="I40" s="53"/>
      <c r="J40" s="54">
        <f>IF(I40="a",E39,IF(I40="b",E41,""))</f>
      </c>
      <c r="K40" s="46"/>
      <c r="L40" s="45"/>
      <c r="M40" s="46"/>
      <c r="N40" s="45"/>
      <c r="O40" s="68"/>
      <c r="P40" s="70"/>
      <c r="Q40" s="80"/>
      <c r="R40" s="48"/>
    </row>
    <row r="41" spans="1:18" s="49" customFormat="1" ht="9" customHeight="1">
      <c r="A41" s="51"/>
      <c r="B41" s="56"/>
      <c r="C41" s="56"/>
      <c r="D41" s="72"/>
      <c r="E41" s="57"/>
      <c r="F41" s="57"/>
      <c r="G41" s="36"/>
      <c r="H41" s="57"/>
      <c r="I41" s="58"/>
      <c r="J41" s="59" t="str">
        <f>UPPER(IF(OR(I42="a",I42="as"),E39,IF(OR(I42="b",I42="bs"),E43,)))</f>
        <v>ΚΟΥΤΣΑΦΤΗΣ</v>
      </c>
      <c r="K41" s="60"/>
      <c r="L41" s="45"/>
      <c r="M41" s="46"/>
      <c r="N41" s="45"/>
      <c r="O41" s="68"/>
      <c r="P41" s="45"/>
      <c r="Q41" s="47"/>
      <c r="R41" s="48"/>
    </row>
    <row r="42" spans="1:18" s="49" customFormat="1" ht="9" customHeight="1">
      <c r="A42" s="51"/>
      <c r="B42" s="56"/>
      <c r="C42" s="56"/>
      <c r="D42" s="72"/>
      <c r="E42" s="57"/>
      <c r="F42" s="57"/>
      <c r="G42" s="36"/>
      <c r="H42" s="61" t="s">
        <v>16</v>
      </c>
      <c r="I42" s="62" t="s">
        <v>28</v>
      </c>
      <c r="J42" s="63" t="str">
        <f>UPPER(IF(OR(I42="a",I42="as"),E40,IF(OR(I42="b",I42="bs"),E44,)))</f>
        <v>ΤΣΙΤΣΙΠΑΣ</v>
      </c>
      <c r="K42" s="64"/>
      <c r="L42" s="45"/>
      <c r="M42" s="46"/>
      <c r="N42" s="45"/>
      <c r="O42" s="68"/>
      <c r="P42" s="45"/>
      <c r="Q42" s="47"/>
      <c r="R42" s="48"/>
    </row>
    <row r="43" spans="1:18" s="49" customFormat="1" ht="9" customHeight="1">
      <c r="A43" s="51">
        <v>10</v>
      </c>
      <c r="B43" s="40">
        <f>IF($D43="","",VLOOKUP($D43,'[1]Boys Do Main Draw Prep'!$A$7:$V$23,20))</f>
        <v>0</v>
      </c>
      <c r="C43" s="40" t="s">
        <v>29</v>
      </c>
      <c r="D43" s="41">
        <v>15</v>
      </c>
      <c r="E43" s="65" t="str">
        <f>UPPER(IF($D43="","",VLOOKUP($D43,'[1]Boys Do Main Draw Prep'!$A$7:$V$23,2)))</f>
        <v>ΚΑΣΑΜΠΟΥΛΗΣ</v>
      </c>
      <c r="F43" s="65" t="str">
        <f>IF($D43="","",VLOOKUP($D43,'[1]Boys Do Main Draw Prep'!$A$7:$V$23,3))</f>
        <v>ΓΙΑΝΝΗΣ</v>
      </c>
      <c r="G43" s="66"/>
      <c r="H43" s="65" t="str">
        <f>IF($D43="","",VLOOKUP($D43,'[1]Boys Do Main Draw Prep'!$A$7:$V$23,4))</f>
        <v>Ο.Α.Ο ΦΙΛΑΘΛΟΣ</v>
      </c>
      <c r="I43" s="67"/>
      <c r="J43" s="45" t="s">
        <v>30</v>
      </c>
      <c r="K43" s="68"/>
      <c r="L43" s="69"/>
      <c r="M43" s="60"/>
      <c r="N43" s="45"/>
      <c r="O43" s="68"/>
      <c r="P43" s="45"/>
      <c r="Q43" s="47"/>
      <c r="R43" s="48"/>
    </row>
    <row r="44" spans="1:18" s="49" customFormat="1" ht="9" customHeight="1">
      <c r="A44" s="51"/>
      <c r="B44" s="52"/>
      <c r="C44" s="52"/>
      <c r="D44" s="52"/>
      <c r="E44" s="65" t="str">
        <f>UPPER(IF($D43="","",VLOOKUP($D43,'[1]Boys Do Main Draw Prep'!$A$7:$V$23,7)))</f>
        <v>ΑΡΑΜΠΑΤΖΗΣ</v>
      </c>
      <c r="F44" s="65" t="str">
        <f>IF($D43="","",VLOOKUP($D43,'[1]Boys Do Main Draw Prep'!$A$7:$V$23,8))</f>
        <v>ΡΑΦΑΗΛ</v>
      </c>
      <c r="G44" s="66"/>
      <c r="H44" s="65" t="str">
        <f>IF($D43="","",VLOOKUP($D43,'[1]Boys Do Main Draw Prep'!$A$7:$V$23,9))</f>
        <v>Ο.Α.ΦΙΛΑΘΛΟΣ</v>
      </c>
      <c r="I44" s="53"/>
      <c r="J44" s="45"/>
      <c r="K44" s="68"/>
      <c r="L44" s="70"/>
      <c r="M44" s="71"/>
      <c r="N44" s="45"/>
      <c r="O44" s="68"/>
      <c r="P44" s="45"/>
      <c r="Q44" s="47"/>
      <c r="R44" s="48"/>
    </row>
    <row r="45" spans="1:18" s="49" customFormat="1" ht="9" customHeight="1">
      <c r="A45" s="51"/>
      <c r="B45" s="56"/>
      <c r="C45" s="56"/>
      <c r="D45" s="72"/>
      <c r="E45" s="57"/>
      <c r="F45" s="57"/>
      <c r="G45" s="36"/>
      <c r="H45" s="57"/>
      <c r="I45" s="73"/>
      <c r="J45" s="45"/>
      <c r="K45" s="58"/>
      <c r="L45" s="59" t="str">
        <f>UPPER(IF(OR(K46="a",K46="as"),J41,IF(OR(K46="b",K46="bs"),J49,)))</f>
        <v>ΙΩΑΝΝΙΔΗΣ</v>
      </c>
      <c r="M45" s="46"/>
      <c r="N45" s="45"/>
      <c r="O45" s="68"/>
      <c r="P45" s="45"/>
      <c r="Q45" s="47"/>
      <c r="R45" s="48"/>
    </row>
    <row r="46" spans="1:18" s="49" customFormat="1" ht="9" customHeight="1">
      <c r="A46" s="51"/>
      <c r="B46" s="56"/>
      <c r="C46" s="56"/>
      <c r="D46" s="72"/>
      <c r="E46" s="57"/>
      <c r="F46" s="57"/>
      <c r="G46" s="36"/>
      <c r="H46" s="57"/>
      <c r="I46" s="73"/>
      <c r="J46" s="61" t="s">
        <v>16</v>
      </c>
      <c r="K46" s="62" t="s">
        <v>26</v>
      </c>
      <c r="L46" s="63" t="str">
        <f>UPPER(IF(OR(K46="a",K46="as"),J42,IF(OR(K46="b",K46="bs"),J50,)))</f>
        <v>ΚΑΛΑΜΩΤΟΥΣΑΚΗΣ</v>
      </c>
      <c r="M46" s="64"/>
      <c r="N46" s="45"/>
      <c r="O46" s="68"/>
      <c r="P46" s="45"/>
      <c r="Q46" s="47"/>
      <c r="R46" s="48"/>
    </row>
    <row r="47" spans="1:18" s="49" customFormat="1" ht="9" customHeight="1">
      <c r="A47" s="74">
        <v>11</v>
      </c>
      <c r="B47" s="40">
        <f>IF($D47="","",VLOOKUP($D47,'[1]Boys Do Main Draw Prep'!$A$7:$V$23,20))</f>
        <v>0</v>
      </c>
      <c r="C47" s="40">
        <f>IF($D47="","",VLOOKUP($D47,'[1]Boys Do Main Draw Prep'!$A$7:$V$23,21))</f>
        <v>0</v>
      </c>
      <c r="D47" s="41">
        <v>6</v>
      </c>
      <c r="E47" s="65" t="str">
        <f>UPPER(IF($D47="","",VLOOKUP($D47,'[1]Boys Do Main Draw Prep'!$A$7:$V$23,2)))</f>
        <v>ΙΩΑΝΝΙΔΗΣ</v>
      </c>
      <c r="F47" s="65" t="str">
        <f>IF($D47="","",VLOOKUP($D47,'[1]Boys Do Main Draw Prep'!$A$7:$V$23,3))</f>
        <v>ΝΙΚΟΛΑΟΣ</v>
      </c>
      <c r="G47" s="66"/>
      <c r="H47" s="65" t="str">
        <f>IF($D47="","",VLOOKUP($D47,'[1]Boys Do Main Draw Prep'!$A$7:$V$23,4))</f>
        <v>Α.Ο.Α.ΦΙΛΟΘΕΗΣ</v>
      </c>
      <c r="I47" s="44"/>
      <c r="J47" s="45"/>
      <c r="K47" s="68"/>
      <c r="L47" s="45" t="s">
        <v>31</v>
      </c>
      <c r="M47" s="68"/>
      <c r="N47" s="69"/>
      <c r="O47" s="68"/>
      <c r="P47" s="45"/>
      <c r="Q47" s="47"/>
      <c r="R47" s="48"/>
    </row>
    <row r="48" spans="1:18" s="49" customFormat="1" ht="9" customHeight="1">
      <c r="A48" s="51"/>
      <c r="B48" s="52"/>
      <c r="C48" s="52"/>
      <c r="D48" s="52"/>
      <c r="E48" s="65" t="str">
        <f>UPPER(IF($D47="","",VLOOKUP($D47,'[1]Boys Do Main Draw Prep'!$A$7:$V$23,7)))</f>
        <v>ΚΑΛΑΜΩΤΟΥΣΑΚΗΣ</v>
      </c>
      <c r="F48" s="65" t="str">
        <f>IF($D47="","",VLOOKUP($D47,'[1]Boys Do Main Draw Prep'!$A$7:$V$23,8))</f>
        <v>ΓΕΩΡΓΙΟΣ-ΕΜΜΑΝΟΥΗΛ</v>
      </c>
      <c r="G48" s="66"/>
      <c r="H48" s="65" t="str">
        <f>IF($D47="","",VLOOKUP($D47,'[1]Boys Do Main Draw Prep'!$A$7:$V$23,9))</f>
        <v>Α.Ο.Α.ΦΙΛΟΘΕΗΣ</v>
      </c>
      <c r="I48" s="53"/>
      <c r="J48" s="54">
        <f>IF(I48="a",E47,IF(I48="b",E49,""))</f>
      </c>
      <c r="K48" s="68"/>
      <c r="L48" s="45"/>
      <c r="M48" s="68"/>
      <c r="N48" s="45"/>
      <c r="O48" s="68"/>
      <c r="P48" s="45"/>
      <c r="Q48" s="47"/>
      <c r="R48" s="48"/>
    </row>
    <row r="49" spans="1:18" s="49" customFormat="1" ht="9" customHeight="1">
      <c r="A49" s="51"/>
      <c r="B49" s="56"/>
      <c r="C49" s="56"/>
      <c r="D49" s="56"/>
      <c r="E49" s="57"/>
      <c r="F49" s="57"/>
      <c r="G49" s="36"/>
      <c r="H49" s="57"/>
      <c r="I49" s="58"/>
      <c r="J49" s="59" t="str">
        <f>UPPER(IF(OR(I50="a",I50="as"),E47,IF(OR(I50="b",I50="bs"),E51,)))</f>
        <v>ΙΩΑΝΝΙΔΗΣ</v>
      </c>
      <c r="K49" s="76"/>
      <c r="L49" s="45"/>
      <c r="M49" s="68"/>
      <c r="N49" s="45"/>
      <c r="O49" s="68"/>
      <c r="P49" s="45"/>
      <c r="Q49" s="47"/>
      <c r="R49" s="48"/>
    </row>
    <row r="50" spans="1:18" s="49" customFormat="1" ht="9" customHeight="1">
      <c r="A50" s="51"/>
      <c r="B50" s="56"/>
      <c r="C50" s="56"/>
      <c r="D50" s="56"/>
      <c r="E50" s="57"/>
      <c r="F50" s="57"/>
      <c r="G50" s="36"/>
      <c r="H50" s="61" t="s">
        <v>16</v>
      </c>
      <c r="I50" s="62" t="s">
        <v>28</v>
      </c>
      <c r="J50" s="63" t="str">
        <f>UPPER(IF(OR(I50="a",I50="as"),E48,IF(OR(I50="b",I50="bs"),E52,)))</f>
        <v>ΚΑΛΑΜΩΤΟΥΣΑΚΗΣ</v>
      </c>
      <c r="K50" s="53"/>
      <c r="L50" s="45"/>
      <c r="M50" s="68"/>
      <c r="N50" s="45"/>
      <c r="O50" s="68"/>
      <c r="P50" s="45"/>
      <c r="Q50" s="47"/>
      <c r="R50" s="48"/>
    </row>
    <row r="51" spans="1:18" s="49" customFormat="1" ht="9" customHeight="1">
      <c r="A51" s="81">
        <v>12</v>
      </c>
      <c r="B51" s="40">
        <f>IF($D51="","",VLOOKUP($D51,'[1]Boys Do Main Draw Prep'!$A$7:$V$23,20))</f>
        <v>0</v>
      </c>
      <c r="C51" s="40">
        <f>IF($D51="","",VLOOKUP($D51,'[1]Boys Do Main Draw Prep'!$A$7:$V$23,21))</f>
        <v>0</v>
      </c>
      <c r="D51" s="41">
        <v>4</v>
      </c>
      <c r="E51" s="42" t="str">
        <f>UPPER(IF($D51="","",VLOOKUP($D51,'[1]Boys Do Main Draw Prep'!$A$7:$V$23,2)))</f>
        <v>ΚΟΜΜΑΤΑΣ</v>
      </c>
      <c r="F51" s="42" t="str">
        <f>IF($D51="","",VLOOKUP($D51,'[1]Boys Do Main Draw Prep'!$A$7:$V$23,3))</f>
        <v>ΣΤΕΦΑΝΟΣ</v>
      </c>
      <c r="G51" s="43"/>
      <c r="H51" s="42" t="str">
        <f>IF($D51="","",VLOOKUP($D51,'[1]Boys Do Main Draw Prep'!$A$7:$V$23,4))</f>
        <v>Γ.Ο.ΠΕΡΙΣΤΕΡΙΟΥ Γ.ΠΑΛΑΣΚΑΣ</v>
      </c>
      <c r="I51" s="67"/>
      <c r="J51" s="45" t="s">
        <v>32</v>
      </c>
      <c r="K51" s="46"/>
      <c r="L51" s="69"/>
      <c r="M51" s="76"/>
      <c r="N51" s="45"/>
      <c r="O51" s="68"/>
      <c r="P51" s="45"/>
      <c r="Q51" s="47"/>
      <c r="R51" s="48"/>
    </row>
    <row r="52" spans="1:18" s="49" customFormat="1" ht="9" customHeight="1">
      <c r="A52" s="51"/>
      <c r="B52" s="52"/>
      <c r="C52" s="52"/>
      <c r="D52" s="52"/>
      <c r="E52" s="42" t="str">
        <f>UPPER(IF($D51="","",VLOOKUP($D51,'[1]Boys Do Main Draw Prep'!$A$7:$V$23,7)))</f>
        <v>ΑΝΤΩΝΟΠΟΥΛΟΣ</v>
      </c>
      <c r="F52" s="42" t="str">
        <f>IF($D51="","",VLOOKUP($D51,'[1]Boys Do Main Draw Prep'!$A$7:$V$23,8))</f>
        <v>ΧΡΗΣΤΟΣ</v>
      </c>
      <c r="G52" s="43"/>
      <c r="H52" s="42" t="str">
        <f>IF($D51="","",VLOOKUP($D51,'[1]Boys Do Main Draw Prep'!$A$7:$V$23,9))</f>
        <v>Ο.Α.ΚΕΡΑΤΣΙΝΙΟΥ</v>
      </c>
      <c r="I52" s="53"/>
      <c r="J52" s="45"/>
      <c r="K52" s="46"/>
      <c r="L52" s="70"/>
      <c r="M52" s="77"/>
      <c r="N52" s="45"/>
      <c r="O52" s="68"/>
      <c r="P52" s="45"/>
      <c r="Q52" s="47"/>
      <c r="R52" s="48"/>
    </row>
    <row r="53" spans="1:18" s="49" customFormat="1" ht="9" customHeight="1">
      <c r="A53" s="51"/>
      <c r="B53" s="56"/>
      <c r="C53" s="56"/>
      <c r="D53" s="56"/>
      <c r="E53" s="57"/>
      <c r="F53" s="57"/>
      <c r="G53" s="36"/>
      <c r="H53" s="57"/>
      <c r="I53" s="73"/>
      <c r="J53" s="45"/>
      <c r="K53" s="46"/>
      <c r="L53" s="45"/>
      <c r="M53" s="58"/>
      <c r="N53" s="59" t="str">
        <f>UPPER(IF(OR(M54="a",M54="as"),L45,IF(OR(M54="b",M54="bs"),L61,)))</f>
        <v>ΙΩΑΝΝΙΔΗΣ</v>
      </c>
      <c r="O53" s="68"/>
      <c r="P53" s="45"/>
      <c r="Q53" s="47"/>
      <c r="R53" s="48"/>
    </row>
    <row r="54" spans="1:18" s="49" customFormat="1" ht="9" customHeight="1">
      <c r="A54" s="51"/>
      <c r="B54" s="56"/>
      <c r="C54" s="56"/>
      <c r="D54" s="56"/>
      <c r="E54" s="57"/>
      <c r="F54" s="57"/>
      <c r="G54" s="36"/>
      <c r="H54" s="57"/>
      <c r="I54" s="73"/>
      <c r="J54" s="45"/>
      <c r="K54" s="46"/>
      <c r="L54" s="61" t="s">
        <v>16</v>
      </c>
      <c r="M54" s="62" t="s">
        <v>28</v>
      </c>
      <c r="N54" s="63" t="str">
        <f>UPPER(IF(OR(M54="a",M54="as"),L46,IF(OR(M54="b",M54="bs"),L62,)))</f>
        <v>ΚΑΛΑΜΩΤΟΥΣΑΚΗΣ</v>
      </c>
      <c r="O54" s="53"/>
      <c r="P54" s="45"/>
      <c r="Q54" s="47"/>
      <c r="R54" s="48"/>
    </row>
    <row r="55" spans="1:18" s="49" customFormat="1" ht="9" customHeight="1">
      <c r="A55" s="74">
        <v>13</v>
      </c>
      <c r="B55" s="40">
        <f>IF($D55="","",VLOOKUP($D55,'[1]Boys Do Main Draw Prep'!$A$7:$V$23,20))</f>
        <v>0</v>
      </c>
      <c r="C55" s="40" t="s">
        <v>29</v>
      </c>
      <c r="D55" s="41">
        <v>16</v>
      </c>
      <c r="E55" s="65" t="str">
        <f>UPPER(IF($D55="","",VLOOKUP($D55,'[1]Boys Do Main Draw Prep'!$A$7:$V$23,2)))</f>
        <v>ΑΡΒΑΝΙΤΗΣ</v>
      </c>
      <c r="F55" s="65" t="str">
        <f>IF($D55="","",VLOOKUP($D55,'[1]Boys Do Main Draw Prep'!$A$7:$V$23,3))</f>
        <v>ΚΩΝΣΤΑΝΤΙΝΟΣ</v>
      </c>
      <c r="G55" s="66"/>
      <c r="H55" s="65" t="str">
        <f>IF($D55="","",VLOOKUP($D55,'[1]Boys Do Main Draw Prep'!$A$7:$V$23,4))</f>
        <v>Α.Ο.Α.ΧΑΪΔΑΡΙΟΥ</v>
      </c>
      <c r="I55" s="44"/>
      <c r="J55" s="45"/>
      <c r="K55" s="46"/>
      <c r="L55" s="45"/>
      <c r="M55" s="68"/>
      <c r="N55" s="45" t="s">
        <v>33</v>
      </c>
      <c r="O55" s="46"/>
      <c r="P55" s="45"/>
      <c r="Q55" s="47"/>
      <c r="R55" s="48"/>
    </row>
    <row r="56" spans="1:18" s="49" customFormat="1" ht="9" customHeight="1">
      <c r="A56" s="51"/>
      <c r="B56" s="52"/>
      <c r="C56" s="52"/>
      <c r="D56" s="52"/>
      <c r="E56" s="65" t="str">
        <f>UPPER(IF($D55="","",VLOOKUP($D55,'[1]Boys Do Main Draw Prep'!$A$7:$V$23,7)))</f>
        <v>ΛΙΑΛΙΑΜΠΗΣ</v>
      </c>
      <c r="F56" s="65" t="str">
        <f>IF($D55="","",VLOOKUP($D55,'[1]Boys Do Main Draw Prep'!$A$7:$V$23,8))</f>
        <v>ΣΩΤΗΡΗΣ</v>
      </c>
      <c r="G56" s="66"/>
      <c r="H56" s="65" t="str">
        <f>IF($D55="","",VLOOKUP($D55,'[1]Boys Do Main Draw Prep'!$A$7:$V$23,9))</f>
        <v>Α.Ο.Α.ΧΑΪΔΑΡΙΟΥ</v>
      </c>
      <c r="I56" s="53"/>
      <c r="J56" s="54">
        <f>IF(I56="a",E55,IF(I56="b",E57,""))</f>
      </c>
      <c r="K56" s="46"/>
      <c r="L56" s="45"/>
      <c r="M56" s="68"/>
      <c r="N56" s="45"/>
      <c r="O56" s="46"/>
      <c r="P56" s="45"/>
      <c r="Q56" s="47"/>
      <c r="R56" s="48"/>
    </row>
    <row r="57" spans="1:18" s="49" customFormat="1" ht="9" customHeight="1">
      <c r="A57" s="51"/>
      <c r="B57" s="56"/>
      <c r="C57" s="56"/>
      <c r="D57" s="72"/>
      <c r="E57" s="57"/>
      <c r="F57" s="57"/>
      <c r="G57" s="36"/>
      <c r="H57" s="57"/>
      <c r="I57" s="58"/>
      <c r="J57" s="59" t="str">
        <f>UPPER(IF(OR(I58="a",I58="as"),E55,IF(OR(I58="b",I58="bs"),E59,)))</f>
        <v>ΣΤΑΜΑΤΑΚΗΣ</v>
      </c>
      <c r="K57" s="60"/>
      <c r="L57" s="45"/>
      <c r="M57" s="68"/>
      <c r="N57" s="45"/>
      <c r="O57" s="46"/>
      <c r="P57" s="45"/>
      <c r="Q57" s="47"/>
      <c r="R57" s="48"/>
    </row>
    <row r="58" spans="1:18" s="49" customFormat="1" ht="9" customHeight="1">
      <c r="A58" s="51"/>
      <c r="B58" s="56"/>
      <c r="C58" s="56"/>
      <c r="D58" s="72"/>
      <c r="E58" s="57"/>
      <c r="F58" s="57"/>
      <c r="G58" s="36"/>
      <c r="H58" s="61" t="s">
        <v>16</v>
      </c>
      <c r="I58" s="62" t="s">
        <v>23</v>
      </c>
      <c r="J58" s="63" t="str">
        <f>UPPER(IF(OR(I58="a",I58="as"),E56,IF(OR(I58="b",I58="bs"),E60,)))</f>
        <v>ΜΑΡΟΥΛΗΣ</v>
      </c>
      <c r="K58" s="64"/>
      <c r="L58" s="45"/>
      <c r="M58" s="68"/>
      <c r="N58" s="45"/>
      <c r="O58" s="46"/>
      <c r="P58" s="45"/>
      <c r="Q58" s="47"/>
      <c r="R58" s="48"/>
    </row>
    <row r="59" spans="1:18" s="49" customFormat="1" ht="9" customHeight="1">
      <c r="A59" s="51">
        <v>14</v>
      </c>
      <c r="B59" s="40">
        <f>IF($D59="","",VLOOKUP($D59,'[1]Boys Do Main Draw Prep'!$A$7:$V$23,20))</f>
        <v>0</v>
      </c>
      <c r="C59" s="40">
        <f>IF($D59="","",VLOOKUP($D59,'[1]Boys Do Main Draw Prep'!$A$7:$V$23,21))</f>
        <v>0</v>
      </c>
      <c r="D59" s="41">
        <v>5</v>
      </c>
      <c r="E59" s="65" t="str">
        <f>UPPER(IF($D59="","",VLOOKUP($D59,'[1]Boys Do Main Draw Prep'!$A$7:$V$23,2)))</f>
        <v>ΣΤΑΜΑΤΑΚΗΣ</v>
      </c>
      <c r="F59" s="65" t="str">
        <f>IF($D59="","",VLOOKUP($D59,'[1]Boys Do Main Draw Prep'!$A$7:$V$23,3))</f>
        <v>ΣΩΤΗΡΗΣ</v>
      </c>
      <c r="G59" s="66"/>
      <c r="H59" s="65" t="str">
        <f>IF($D59="","",VLOOKUP($D59,'[1]Boys Do Main Draw Prep'!$A$7:$V$23,4))</f>
        <v>Α.Ε.Κ.ΤΡΙΠΟΛΗΣ</v>
      </c>
      <c r="I59" s="67"/>
      <c r="J59" s="45" t="s">
        <v>34</v>
      </c>
      <c r="K59" s="68"/>
      <c r="L59" s="69"/>
      <c r="M59" s="76"/>
      <c r="N59" s="45"/>
      <c r="O59" s="46"/>
      <c r="P59" s="45"/>
      <c r="Q59" s="47"/>
      <c r="R59" s="48"/>
    </row>
    <row r="60" spans="1:18" s="49" customFormat="1" ht="9" customHeight="1">
      <c r="A60" s="51"/>
      <c r="B60" s="52"/>
      <c r="C60" s="52"/>
      <c r="D60" s="52"/>
      <c r="E60" s="65" t="str">
        <f>UPPER(IF($D59="","",VLOOKUP($D59,'[1]Boys Do Main Draw Prep'!$A$7:$V$23,7)))</f>
        <v>ΜΑΡΟΥΛΗΣ</v>
      </c>
      <c r="F60" s="65" t="str">
        <f>IF($D59="","",VLOOKUP($D59,'[1]Boys Do Main Draw Prep'!$A$7:$V$23,8))</f>
        <v>ΧΑΡΑΛΑΜΠΟΣ</v>
      </c>
      <c r="G60" s="66"/>
      <c r="H60" s="65" t="str">
        <f>IF($D59="","",VLOOKUP($D59,'[1]Boys Do Main Draw Prep'!$A$7:$V$23,9))</f>
        <v>Α.Ο.Α.ΠΑΤΡΩΝ</v>
      </c>
      <c r="I60" s="53"/>
      <c r="J60" s="45"/>
      <c r="K60" s="68"/>
      <c r="L60" s="70"/>
      <c r="M60" s="77"/>
      <c r="N60" s="45"/>
      <c r="O60" s="46"/>
      <c r="P60" s="45"/>
      <c r="Q60" s="47"/>
      <c r="R60" s="48"/>
    </row>
    <row r="61" spans="1:18" s="49" customFormat="1" ht="9" customHeight="1">
      <c r="A61" s="51"/>
      <c r="B61" s="56"/>
      <c r="C61" s="56"/>
      <c r="D61" s="72"/>
      <c r="E61" s="57"/>
      <c r="F61" s="57"/>
      <c r="G61" s="36"/>
      <c r="H61" s="57"/>
      <c r="I61" s="73"/>
      <c r="J61" s="45"/>
      <c r="K61" s="58"/>
      <c r="L61" s="59" t="str">
        <f>UPPER(IF(OR(K62="a",K62="as"),J57,IF(OR(K62="b",K62="bs"),J65,)))</f>
        <v>ΣΤΑΜΑΤΑΚΗΣ</v>
      </c>
      <c r="M61" s="68"/>
      <c r="N61" s="45"/>
      <c r="O61" s="46"/>
      <c r="P61" s="82" t="s">
        <v>35</v>
      </c>
      <c r="Q61" s="47"/>
      <c r="R61" s="48"/>
    </row>
    <row r="62" spans="1:18" s="49" customFormat="1" ht="9" customHeight="1">
      <c r="A62" s="51"/>
      <c r="B62" s="56"/>
      <c r="C62" s="56"/>
      <c r="D62" s="72"/>
      <c r="E62" s="57"/>
      <c r="F62" s="57"/>
      <c r="G62" s="36"/>
      <c r="H62" s="57"/>
      <c r="I62" s="73"/>
      <c r="J62" s="61" t="s">
        <v>16</v>
      </c>
      <c r="K62" s="62" t="s">
        <v>28</v>
      </c>
      <c r="L62" s="63" t="str">
        <f>UPPER(IF(OR(K62="a",K62="as"),J58,IF(OR(K62="b",K62="bs"),J66,)))</f>
        <v>ΜΑΡΟΥΛΗΣ</v>
      </c>
      <c r="M62" s="53"/>
      <c r="N62" s="45"/>
      <c r="O62" s="46"/>
      <c r="P62" s="83" t="s">
        <v>36</v>
      </c>
      <c r="Q62" s="47"/>
      <c r="R62" s="48"/>
    </row>
    <row r="63" spans="1:18" s="49" customFormat="1" ht="9" customHeight="1">
      <c r="A63" s="74">
        <v>15</v>
      </c>
      <c r="B63" s="40">
        <f>IF($D63="","",VLOOKUP($D63,'[1]Boys Do Main Draw Prep'!$A$7:$V$23,20))</f>
        <v>0</v>
      </c>
      <c r="C63" s="40">
        <f>IF($D63="","",VLOOKUP($D63,'[1]Boys Do Main Draw Prep'!$A$7:$V$23,21))</f>
        <v>0</v>
      </c>
      <c r="D63" s="41">
        <v>7</v>
      </c>
      <c r="E63" s="65" t="str">
        <f>UPPER(IF($D63="","",VLOOKUP($D63,'[1]Boys Do Main Draw Prep'!$A$7:$V$23,2)))</f>
        <v>ΑΒΔΗΜΙΩΤΗΣ</v>
      </c>
      <c r="F63" s="65" t="str">
        <f>IF($D63="","",VLOOKUP($D63,'[1]Boys Do Main Draw Prep'!$A$7:$V$23,3))</f>
        <v>ΘΩΜΑΣ</v>
      </c>
      <c r="G63" s="66"/>
      <c r="H63" s="65" t="str">
        <f>IF($D63="","",VLOOKUP($D63,'[1]Boys Do Main Draw Prep'!$A$7:$V$23,4))</f>
        <v>Ο.Α.ΤΟΥΜΠΑΣ</v>
      </c>
      <c r="I63" s="44"/>
      <c r="J63" s="45"/>
      <c r="K63" s="68"/>
      <c r="L63" s="45" t="s">
        <v>37</v>
      </c>
      <c r="M63" s="46"/>
      <c r="N63" s="69"/>
      <c r="O63" s="46"/>
      <c r="P63" s="56" t="s">
        <v>38</v>
      </c>
      <c r="Q63" s="47"/>
      <c r="R63" s="48"/>
    </row>
    <row r="64" spans="1:18" s="49" customFormat="1" ht="9" customHeight="1">
      <c r="A64" s="51"/>
      <c r="B64" s="52"/>
      <c r="C64" s="52"/>
      <c r="D64" s="52"/>
      <c r="E64" s="65" t="str">
        <f>UPPER(IF($D63="","",VLOOKUP($D63,'[1]Boys Do Main Draw Prep'!$A$7:$V$23,7)))</f>
        <v>ΦΩΤΟΓΛΟΥ</v>
      </c>
      <c r="F64" s="65" t="str">
        <f>IF($D63="","",VLOOKUP($D63,'[1]Boys Do Main Draw Prep'!$A$7:$V$23,8))</f>
        <v>ΧΑΡΑΛΑΜΠΟΣ</v>
      </c>
      <c r="G64" s="66"/>
      <c r="H64" s="65" t="str">
        <f>IF($D63="","",VLOOKUP($D63,'[1]Boys Do Main Draw Prep'!$A$7:$V$23,9))</f>
        <v>Μ.Γ.Σ.ΑΠΟΛΛΩΝ ΚΑΛΑΜΑΡΙΑΣ</v>
      </c>
      <c r="I64" s="53"/>
      <c r="J64" s="54">
        <f>IF(I64="a",E63,IF(I64="b",E65,""))</f>
      </c>
      <c r="K64" s="68"/>
      <c r="L64" s="45"/>
      <c r="M64" s="46"/>
      <c r="N64" s="45"/>
      <c r="O64" s="46"/>
      <c r="P64" s="45"/>
      <c r="Q64" s="47"/>
      <c r="R64" s="48"/>
    </row>
    <row r="65" spans="1:18" s="49" customFormat="1" ht="9" customHeight="1">
      <c r="A65" s="51"/>
      <c r="B65" s="56"/>
      <c r="C65" s="56"/>
      <c r="D65" s="56"/>
      <c r="E65" s="84"/>
      <c r="F65" s="84"/>
      <c r="G65" s="85"/>
      <c r="H65" s="84"/>
      <c r="I65" s="58"/>
      <c r="J65" s="59" t="str">
        <f>UPPER(IF(OR(I66="a",I66="as"),E63,IF(OR(I66="b",I66="bs"),E67,)))</f>
        <v>ΑΒΔΗΜΙΩΤΗΣ</v>
      </c>
      <c r="K65" s="76"/>
      <c r="L65" s="45"/>
      <c r="M65" s="46"/>
      <c r="N65" s="45"/>
      <c r="O65" s="46"/>
      <c r="P65" s="45"/>
      <c r="Q65" s="47"/>
      <c r="R65" s="48"/>
    </row>
    <row r="66" spans="1:18" s="49" customFormat="1" ht="9" customHeight="1">
      <c r="A66" s="51"/>
      <c r="B66" s="56"/>
      <c r="C66" s="56"/>
      <c r="D66" s="56"/>
      <c r="E66" s="45"/>
      <c r="F66" s="45"/>
      <c r="G66" s="36"/>
      <c r="H66" s="61" t="s">
        <v>16</v>
      </c>
      <c r="I66" s="62" t="s">
        <v>28</v>
      </c>
      <c r="J66" s="63" t="str">
        <f>UPPER(IF(OR(I66="a",I66="as"),E64,IF(OR(I66="b",I66="bs"),E68,)))</f>
        <v>ΦΩΤΟΓΛΟΥ</v>
      </c>
      <c r="K66" s="53"/>
      <c r="L66" s="45"/>
      <c r="M66" s="46"/>
      <c r="N66" s="45"/>
      <c r="O66" s="46"/>
      <c r="P66" s="45"/>
      <c r="Q66" s="47"/>
      <c r="R66" s="48"/>
    </row>
    <row r="67" spans="1:18" s="49" customFormat="1" ht="9" customHeight="1">
      <c r="A67" s="81">
        <v>16</v>
      </c>
      <c r="B67" s="40">
        <f>IF($D67="","",VLOOKUP($D67,'[1]Boys Do Main Draw Prep'!$A$7:$V$23,20))</f>
        <v>0</v>
      </c>
      <c r="C67" s="40">
        <f>IF($D67="","",VLOOKUP($D67,'[1]Boys Do Main Draw Prep'!$A$7:$V$23,21))</f>
        <v>0</v>
      </c>
      <c r="D67" s="41">
        <v>2</v>
      </c>
      <c r="E67" s="42" t="str">
        <f>UPPER(IF($D67="","",VLOOKUP($D67,'[1]Boys Do Main Draw Prep'!$A$7:$V$23,2)))</f>
        <v>ΔΕΜΕΝΕΓΑΣ</v>
      </c>
      <c r="F67" s="42" t="str">
        <f>IF($D67="","",VLOOKUP($D67,'[1]Boys Do Main Draw Prep'!$A$7:$V$23,3))</f>
        <v>ΝΙΚΟΛΑΟΣ</v>
      </c>
      <c r="G67" s="43"/>
      <c r="H67" s="42" t="str">
        <f>IF($D67="","",VLOOKUP($D67,'[1]Boys Do Main Draw Prep'!$A$7:$V$23,4))</f>
        <v>Α.Κ.Α.ΜΑΡΑΘΩΝΑ</v>
      </c>
      <c r="I67" s="67"/>
      <c r="J67" s="45" t="s">
        <v>39</v>
      </c>
      <c r="K67" s="46"/>
      <c r="L67" s="69"/>
      <c r="M67" s="60"/>
      <c r="N67" s="45"/>
      <c r="O67" s="46"/>
      <c r="P67" s="45"/>
      <c r="Q67" s="47"/>
      <c r="R67" s="48"/>
    </row>
    <row r="68" spans="1:18" s="49" customFormat="1" ht="9" customHeight="1">
      <c r="A68" s="51"/>
      <c r="B68" s="52"/>
      <c r="C68" s="52"/>
      <c r="D68" s="52"/>
      <c r="E68" s="42" t="str">
        <f>UPPER(IF($D67="","",VLOOKUP($D67,'[1]Boys Do Main Draw Prep'!$A$7:$V$23,7)))</f>
        <v>ΚΑΛΝΤΓΟΥΕΛ</v>
      </c>
      <c r="F68" s="42" t="str">
        <f>IF($D67="","",VLOOKUP($D67,'[1]Boys Do Main Draw Prep'!$A$7:$V$23,8))</f>
        <v>ΑΛΕΞΑΝΔΡΟΣ ΒΑΣΙΛΕΙΟΣ</v>
      </c>
      <c r="G68" s="43"/>
      <c r="H68" s="42" t="str">
        <f>IF($D67="","",VLOOKUP($D67,'[1]Boys Do Main Draw Prep'!$A$7:$V$23,9))</f>
        <v>Α.Κ.Α.ΜΑΡΑΘΩΝΑ</v>
      </c>
      <c r="I68" s="53"/>
      <c r="J68" s="45"/>
      <c r="K68" s="46"/>
      <c r="L68" s="70"/>
      <c r="M68" s="71"/>
      <c r="N68" s="45"/>
      <c r="O68" s="46"/>
      <c r="P68" s="45"/>
      <c r="Q68" s="47"/>
      <c r="R68" s="48"/>
    </row>
    <row r="69" spans="1:18" s="49" customFormat="1" ht="9" customHeight="1">
      <c r="A69" s="86"/>
      <c r="B69" s="87"/>
      <c r="C69" s="87"/>
      <c r="D69" s="88"/>
      <c r="E69" s="89"/>
      <c r="F69" s="89"/>
      <c r="G69" s="90"/>
      <c r="H69" s="89"/>
      <c r="I69" s="91"/>
      <c r="J69" s="92"/>
      <c r="K69" s="93"/>
      <c r="L69" s="92"/>
      <c r="M69" s="93"/>
      <c r="N69" s="92"/>
      <c r="O69" s="93"/>
      <c r="P69" s="92"/>
      <c r="Q69" s="93"/>
      <c r="R69" s="48"/>
    </row>
    <row r="70" spans="1:18" s="98" customFormat="1" ht="6" customHeight="1">
      <c r="A70" s="86"/>
      <c r="B70" s="87"/>
      <c r="C70" s="87"/>
      <c r="D70" s="88"/>
      <c r="E70" s="89"/>
      <c r="F70" s="89"/>
      <c r="G70" s="94"/>
      <c r="H70" s="89"/>
      <c r="I70" s="91"/>
      <c r="J70" s="92"/>
      <c r="K70" s="93"/>
      <c r="L70" s="95"/>
      <c r="M70" s="96"/>
      <c r="N70" s="95"/>
      <c r="O70" s="96"/>
      <c r="P70" s="95"/>
      <c r="Q70" s="96"/>
      <c r="R70" s="97"/>
    </row>
    <row r="71" spans="1:17" s="110" customFormat="1" ht="10.5" customHeight="1">
      <c r="A71" s="99" t="s">
        <v>40</v>
      </c>
      <c r="B71" s="100"/>
      <c r="C71" s="101"/>
      <c r="D71" s="102" t="s">
        <v>41</v>
      </c>
      <c r="E71" s="103" t="s">
        <v>42</v>
      </c>
      <c r="F71" s="103"/>
      <c r="G71" s="103"/>
      <c r="H71" s="104"/>
      <c r="I71" s="103" t="s">
        <v>41</v>
      </c>
      <c r="J71" s="103" t="s">
        <v>43</v>
      </c>
      <c r="K71" s="105"/>
      <c r="L71" s="103" t="s">
        <v>44</v>
      </c>
      <c r="M71" s="106"/>
      <c r="N71" s="107" t="s">
        <v>45</v>
      </c>
      <c r="O71" s="107"/>
      <c r="P71" s="108"/>
      <c r="Q71" s="109"/>
    </row>
    <row r="72" spans="1:17" s="110" customFormat="1" ht="9" customHeight="1">
      <c r="A72" s="111" t="s">
        <v>46</v>
      </c>
      <c r="B72" s="112"/>
      <c r="C72" s="113"/>
      <c r="D72" s="114">
        <v>1</v>
      </c>
      <c r="E72" s="115">
        <f>IF(D72&gt;$Q$79,,UPPER(VLOOKUP(D72,'[1]Boys Do Main Draw Prep'!$A$7:$R$23,2)))</f>
        <v>0</v>
      </c>
      <c r="F72" s="116"/>
      <c r="G72" s="116"/>
      <c r="H72" s="117"/>
      <c r="I72" s="118" t="s">
        <v>47</v>
      </c>
      <c r="J72" s="112"/>
      <c r="K72" s="119"/>
      <c r="L72" s="112"/>
      <c r="M72" s="120"/>
      <c r="N72" s="121" t="s">
        <v>48</v>
      </c>
      <c r="O72" s="122"/>
      <c r="P72" s="122"/>
      <c r="Q72" s="123"/>
    </row>
    <row r="73" spans="1:17" s="110" customFormat="1" ht="9" customHeight="1">
      <c r="A73" s="111" t="s">
        <v>49</v>
      </c>
      <c r="B73" s="112"/>
      <c r="C73" s="113"/>
      <c r="D73" s="114"/>
      <c r="E73" s="115">
        <f>IF(D72&gt;$Q$79,,UPPER(VLOOKUP(D72,'[1]Boys Do Main Draw Prep'!$A$7:$R$23,7)))</f>
        <v>0</v>
      </c>
      <c r="F73" s="116"/>
      <c r="G73" s="116"/>
      <c r="H73" s="117"/>
      <c r="I73" s="118"/>
      <c r="J73" s="112"/>
      <c r="K73" s="119"/>
      <c r="L73" s="112"/>
      <c r="M73" s="120"/>
      <c r="N73" s="124"/>
      <c r="O73" s="125"/>
      <c r="P73" s="124"/>
      <c r="Q73" s="126"/>
    </row>
    <row r="74" spans="1:17" s="110" customFormat="1" ht="9" customHeight="1">
      <c r="A74" s="127" t="s">
        <v>50</v>
      </c>
      <c r="B74" s="124"/>
      <c r="C74" s="128"/>
      <c r="D74" s="114">
        <v>2</v>
      </c>
      <c r="E74" s="115">
        <f>IF(D74&gt;$Q$79,,UPPER(VLOOKUP(D74,'[1]Boys Do Main Draw Prep'!$A$7:$R$23,2)))</f>
        <v>0</v>
      </c>
      <c r="F74" s="116"/>
      <c r="G74" s="116"/>
      <c r="H74" s="117"/>
      <c r="I74" s="118" t="s">
        <v>51</v>
      </c>
      <c r="J74" s="112"/>
      <c r="K74" s="119"/>
      <c r="L74" s="112"/>
      <c r="M74" s="120"/>
      <c r="N74" s="121" t="s">
        <v>52</v>
      </c>
      <c r="O74" s="122"/>
      <c r="P74" s="122"/>
      <c r="Q74" s="123"/>
    </row>
    <row r="75" spans="1:17" s="110" customFormat="1" ht="9" customHeight="1">
      <c r="A75" s="129"/>
      <c r="B75" s="130"/>
      <c r="C75" s="131"/>
      <c r="D75" s="114"/>
      <c r="E75" s="115">
        <f>IF(D74&gt;$Q$79,,UPPER(VLOOKUP(D74,'[1]Boys Do Main Draw Prep'!$A$7:$R$23,7)))</f>
        <v>0</v>
      </c>
      <c r="F75" s="116"/>
      <c r="G75" s="116"/>
      <c r="H75" s="117"/>
      <c r="I75" s="118"/>
      <c r="J75" s="112"/>
      <c r="K75" s="119"/>
      <c r="L75" s="112"/>
      <c r="M75" s="120"/>
      <c r="N75" s="112"/>
      <c r="O75" s="119"/>
      <c r="P75" s="112"/>
      <c r="Q75" s="120"/>
    </row>
    <row r="76" spans="1:17" s="110" customFormat="1" ht="9" customHeight="1">
      <c r="A76" s="132" t="s">
        <v>53</v>
      </c>
      <c r="B76" s="133"/>
      <c r="C76" s="134"/>
      <c r="D76" s="114">
        <v>3</v>
      </c>
      <c r="E76" s="115">
        <f>IF(D76&gt;$Q$79,,UPPER(VLOOKUP(D76,'[1]Boys Do Main Draw Prep'!$A$7:$R$23,2)))</f>
        <v>0</v>
      </c>
      <c r="F76" s="116"/>
      <c r="G76" s="116"/>
      <c r="H76" s="117"/>
      <c r="I76" s="118" t="s">
        <v>54</v>
      </c>
      <c r="J76" s="112"/>
      <c r="K76" s="119"/>
      <c r="L76" s="112"/>
      <c r="M76" s="120"/>
      <c r="N76" s="124"/>
      <c r="O76" s="125"/>
      <c r="P76" s="124"/>
      <c r="Q76" s="126"/>
    </row>
    <row r="77" spans="1:17" s="110" customFormat="1" ht="9" customHeight="1">
      <c r="A77" s="111" t="s">
        <v>46</v>
      </c>
      <c r="B77" s="112"/>
      <c r="C77" s="113"/>
      <c r="D77" s="114"/>
      <c r="E77" s="115">
        <f>IF(D76&gt;$Q$79,,UPPER(VLOOKUP(D76,'[1]Boys Do Main Draw Prep'!$A$7:$R$23,7)))</f>
        <v>0</v>
      </c>
      <c r="F77" s="116"/>
      <c r="G77" s="116"/>
      <c r="H77" s="117"/>
      <c r="I77" s="118"/>
      <c r="J77" s="112"/>
      <c r="K77" s="119"/>
      <c r="L77" s="112"/>
      <c r="M77" s="120"/>
      <c r="N77" s="121" t="s">
        <v>55</v>
      </c>
      <c r="O77" s="122"/>
      <c r="P77" s="122"/>
      <c r="Q77" s="123"/>
    </row>
    <row r="78" spans="1:17" s="110" customFormat="1" ht="9" customHeight="1">
      <c r="A78" s="111" t="s">
        <v>56</v>
      </c>
      <c r="B78" s="112"/>
      <c r="C78" s="135"/>
      <c r="D78" s="114">
        <v>4</v>
      </c>
      <c r="E78" s="115">
        <f>IF(D78&gt;$Q$79,,UPPER(VLOOKUP(D78,'[1]Boys Do Main Draw Prep'!$A$7:$R$23,2)))</f>
        <v>0</v>
      </c>
      <c r="F78" s="116"/>
      <c r="G78" s="116"/>
      <c r="H78" s="117"/>
      <c r="I78" s="118" t="s">
        <v>57</v>
      </c>
      <c r="J78" s="112"/>
      <c r="K78" s="119"/>
      <c r="L78" s="112"/>
      <c r="M78" s="120"/>
      <c r="N78" s="112"/>
      <c r="O78" s="119"/>
      <c r="P78" s="112"/>
      <c r="Q78" s="120"/>
    </row>
    <row r="79" spans="1:17" s="110" customFormat="1" ht="9" customHeight="1">
      <c r="A79" s="127" t="s">
        <v>58</v>
      </c>
      <c r="B79" s="124"/>
      <c r="C79" s="136"/>
      <c r="D79" s="137"/>
      <c r="E79" s="138">
        <f>IF(D78&gt;$Q$79,,UPPER(VLOOKUP(D78,'[1]Boys Do Main Draw Prep'!$A$7:$R$23,7)))</f>
        <v>0</v>
      </c>
      <c r="F79" s="139"/>
      <c r="G79" s="139"/>
      <c r="H79" s="140"/>
      <c r="I79" s="141"/>
      <c r="J79" s="124"/>
      <c r="K79" s="125"/>
      <c r="L79" s="124"/>
      <c r="M79" s="126"/>
      <c r="N79" s="124" t="str">
        <f>Q4</f>
        <v>ΠΑΤΣΟΥΡΑΚΟΥ ΘΕΟΔΩΡΑ</v>
      </c>
      <c r="O79" s="125"/>
      <c r="P79" s="124"/>
      <c r="Q79" s="142">
        <f>MIN(4,'[1]Boys Do Main Draw Prep'!$V$5)</f>
        <v>0</v>
      </c>
    </row>
    <row r="80" ht="15.75" customHeight="1"/>
    <row r="81" ht="9" customHeight="1"/>
  </sheetData>
  <mergeCells count="1">
    <mergeCell ref="A4:C4"/>
  </mergeCells>
  <conditionalFormatting sqref="B7 B11 B15 B19 B23 B27 B31 B35 B39 B43 B47 B51 B55 B59 B63 B67">
    <cfRule type="cellIs" priority="1" dxfId="0" operator="equal" stopIfTrue="1">
      <formula>"DA"</formula>
    </cfRule>
  </conditionalFormatting>
  <conditionalFormatting sqref="H10 H58 H42 H50 H34 H26 H18 H66 J30 L22 N38 J62 J46 L54 J14">
    <cfRule type="expression" priority="2" dxfId="1" stopIfTrue="1">
      <formula>AND($N$1="CU",H10="Umpire")</formula>
    </cfRule>
    <cfRule type="expression" priority="3" dxfId="2" stopIfTrue="1">
      <formula>AND($N$1="CU",H10&lt;&gt;"Umpire",I10&lt;&gt;"")</formula>
    </cfRule>
    <cfRule type="expression" priority="4" dxfId="3" stopIfTrue="1">
      <formula>AND($N$1="CU",H10&lt;&gt;"Umpire")</formula>
    </cfRule>
  </conditionalFormatting>
  <conditionalFormatting sqref="L13 L29 L45 L61 N21 N53 P37 J9 J17 J25 J33 J41 J49 J57 J65">
    <cfRule type="expression" priority="5" dxfId="4" stopIfTrue="1">
      <formula>I10="as"</formula>
    </cfRule>
    <cfRule type="expression" priority="6" dxfId="4" stopIfTrue="1">
      <formula>I10="bs"</formula>
    </cfRule>
  </conditionalFormatting>
  <conditionalFormatting sqref="L14 L30 L46 L62 N22 N54 P38 J10 J18 J26 J34 J42 J50 J58 J66">
    <cfRule type="expression" priority="7" dxfId="4" stopIfTrue="1">
      <formula>I10="as"</formula>
    </cfRule>
    <cfRule type="expression" priority="8" dxfId="4" stopIfTrue="1">
      <formula>I10="bs"</formula>
    </cfRule>
  </conditionalFormatting>
  <conditionalFormatting sqref="I10 I18 I26 I34 I42 I50 I58 I66 K62 K46 K30 K14 M22 M54 O38">
    <cfRule type="expression" priority="9" dxfId="5" stopIfTrue="1">
      <formula>$N$1="CU"</formula>
    </cfRule>
  </conditionalFormatting>
  <conditionalFormatting sqref="E7 E11 E15 E19 E23 E27 E31 E35 E39 E43 E47 E51 E55 E59 E63 E67">
    <cfRule type="cellIs" priority="10" dxfId="6" operator="equal" stopIfTrue="1">
      <formula>"Bye"</formula>
    </cfRule>
  </conditionalFormatting>
  <conditionalFormatting sqref="D7 D11 D15 D19 D23 D27 D31 D35 D39 D43 D47 D51 D55 D59 D63 D67">
    <cfRule type="cellIs" priority="11" dxfId="7" operator="lessThan" stopIfTrue="1">
      <formula>5</formula>
    </cfRule>
  </conditionalFormatting>
  <dataValidations count="1">
    <dataValidation type="list" allowBlank="1" showInputMessage="1" sqref="H10 H42 H18 H58 H26 H50 H34 H66 J62 J46 L54 N38 J30 L22 J14">
      <formula1>$T$7:$T$16</formula1>
    </dataValidation>
  </dataValidations>
  <printOptions horizontalCentered="1"/>
  <pageMargins left="0.35" right="0.35" top="0.39" bottom="0.39" header="0" footer="0"/>
  <pageSetup fitToHeight="1" fitToWidth="1"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</dc:creator>
  <cp:keywords/>
  <dc:description/>
  <cp:lastModifiedBy>Dora</cp:lastModifiedBy>
  <dcterms:created xsi:type="dcterms:W3CDTF">2009-07-08T17:26:21Z</dcterms:created>
  <dcterms:modified xsi:type="dcterms:W3CDTF">2009-07-08T17:26:27Z</dcterms:modified>
  <cp:category/>
  <cp:version/>
  <cp:contentType/>
  <cp:contentStatus/>
</cp:coreProperties>
</file>